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4A"/>
  <workbookPr/>
  <bookViews>
    <workbookView xWindow="0" yWindow="65281" windowWidth="1999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<sst xmlns="http://schemas.openxmlformats.org/spreadsheetml/2006/main" count="113" uniqueCount="82">
  <si>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=</t>
  </si>
  <si>
    <t>Närmaste bilväg mellan Sunnanväg 27 i Limhamn och Flygarevägen 17 i Höör är 61,4 km lång</t>
  </si>
  <si>
    <t>Bensinen kostar 15 kr per liter. Vilken är bensinkostnaden för resan ?</t>
  </si>
  <si>
    <t>Oljan kostar 50 kr/liter.</t>
  </si>
  <si>
    <t>När Du kört 1800 mil måste Du byta ut alla fyra däcken till en kostnad av 3200 kr</t>
  </si>
  <si>
    <t>UTRÄKNING</t>
  </si>
  <si>
    <t>SVAR</t>
  </si>
  <si>
    <t>KOMMENTAR</t>
  </si>
  <si>
    <t>POÄNG</t>
  </si>
  <si>
    <t>Efternamn</t>
  </si>
  <si>
    <t>Förnamn</t>
  </si>
  <si>
    <t>Personnummer</t>
  </si>
  <si>
    <t>Skola</t>
  </si>
  <si>
    <t>40 min</t>
  </si>
  <si>
    <t>Vilken har din medelhastighet varit utryckt i km/h? Visa uträkningen!</t>
  </si>
  <si>
    <t>143 ml</t>
  </si>
  <si>
    <t xml:space="preserve"> </t>
  </si>
  <si>
    <t>Din bil drar 0,93 liter/mil. Hur mycket bensin har åtgått för resan?</t>
  </si>
  <si>
    <t>+</t>
  </si>
  <si>
    <t>Bilen kostade 120000 kr och beräknas hålla i 15 år</t>
  </si>
  <si>
    <t>31 kr/mil</t>
  </si>
  <si>
    <t>-</t>
  </si>
  <si>
    <t>Ex</t>
  </si>
  <si>
    <t xml:space="preserve"> =</t>
  </si>
  <si>
    <t>86 kr</t>
  </si>
  <si>
    <t>56 kr</t>
  </si>
  <si>
    <t>8000 kr</t>
  </si>
  <si>
    <t>1600 kr</t>
  </si>
  <si>
    <t>OBS! Du behöver inte räkna själv. Uträkningen sker automatiskt om Du kan visa hur Du tänker</t>
  </si>
  <si>
    <t>Du måste fylla i både de blå och de gröna fälten för att få full poäng! Om Du enbart anger svaren i de gröna fälten blir poängen lägre</t>
  </si>
  <si>
    <t>Försök igen!</t>
  </si>
  <si>
    <t>Helt rätt!</t>
  </si>
  <si>
    <t>Ange enhet!</t>
  </si>
  <si>
    <t>Fel enhet!</t>
  </si>
  <si>
    <t>5,7 liter</t>
  </si>
  <si>
    <t>1,3 ml</t>
  </si>
  <si>
    <t>92 km/h</t>
  </si>
  <si>
    <t>Resultat:</t>
  </si>
  <si>
    <t>Av 20 möjliga</t>
  </si>
  <si>
    <t>Avrunda svaret till två gällande siffror !</t>
  </si>
  <si>
    <t>Avrunda !</t>
  </si>
  <si>
    <t>Avrunda svaret till tre gällande siffror !</t>
  </si>
  <si>
    <t>Enkel elementär vardagsmatematik</t>
  </si>
  <si>
    <t>(Enhetsbeteckningen liter skrives ut i svaret)</t>
  </si>
  <si>
    <r>
      <t>Hur länge har Du varit på väg om Du startar 5 minuter över ett och är framme kvart i två ?</t>
    </r>
    <r>
      <rPr>
        <sz val="12"/>
        <rFont val="Times New Roman"/>
        <family val="1"/>
      </rPr>
      <t xml:space="preserve">    (minuter skrives min i svaret)</t>
    </r>
  </si>
  <si>
    <t>(kronor skrivs kr i svaret)</t>
  </si>
  <si>
    <r>
      <t xml:space="preserve">Hur många milliliter bensin går åt per minut ?  </t>
    </r>
    <r>
      <rPr>
        <sz val="12"/>
        <rFont val="Times New Roman"/>
        <family val="1"/>
      </rPr>
      <t>(milliliter skrivs ml)</t>
    </r>
  </si>
  <si>
    <t>När Du kört 1600 mil måste Du fylla på 2 liter olja. Hur många milliliter olja förbrukas för var mil</t>
  </si>
  <si>
    <t>Hur stor är din årliga oljekostnad om Du kör 900 mil/år ?</t>
  </si>
  <si>
    <t>Hur stor är den genomsnittliga värdeminskningen per år ?</t>
  </si>
  <si>
    <t>Hur stor är din årskostnad för slitage av däck om Du kör 900 mil /år ?</t>
  </si>
  <si>
    <t>Bilen kostade 120000 kr  i inköp och den genomsnittliga värdeminskningen  per år är 8000 kr .  Hur stor är din kostnad per mil körning om driftskostnaderna är 20000 kr /år  ?</t>
  </si>
  <si>
    <t>ca 40 min</t>
  </si>
  <si>
    <t>ca 6 liter</t>
  </si>
  <si>
    <t>ca 92 km/h</t>
  </si>
  <si>
    <t>92 km/tim</t>
  </si>
  <si>
    <t>ca 86 kr</t>
  </si>
  <si>
    <t>143 milliliter</t>
  </si>
  <si>
    <t>5,7 l</t>
  </si>
  <si>
    <t>ca 1 ml</t>
  </si>
  <si>
    <t>1,3 milliliter</t>
  </si>
  <si>
    <t>56 kr/år</t>
  </si>
  <si>
    <t>ca 60 kr/år</t>
  </si>
  <si>
    <t>8000 kr/år</t>
  </si>
  <si>
    <t>1600 kr/år</t>
  </si>
  <si>
    <t>40 minuter</t>
  </si>
  <si>
    <t>86 sek</t>
  </si>
  <si>
    <t>ca 31 kr/mil</t>
  </si>
  <si>
    <t>ca 1600 kr/år</t>
  </si>
  <si>
    <t>ca 8000 kr</t>
  </si>
  <si>
    <t>ca 56 kr/år</t>
  </si>
  <si>
    <t>1,3 ml/mil</t>
  </si>
  <si>
    <t>143 ml/min</t>
  </si>
  <si>
    <t>Visa hur Du räknat ut det !</t>
  </si>
  <si>
    <t>ca 6 lit</t>
  </si>
  <si>
    <t>Bra! Men skriv in SVAR  !</t>
  </si>
  <si>
    <t>Fyll i UTRÄKNING och SVAR!</t>
  </si>
  <si>
    <t>Vid addition och subtraktion skriver man plustecken eller minustecken i ramen med talet som skall läggas till eller dragas ifrån!</t>
  </si>
  <si>
    <t>Vid multiplikation skrivs faktorerna i ramarna på samma rad. Multiplikationstecken skrives inte ut.                                                       Om bråkstreck förekommer skriver man in talen som skall multipliceras eller divideras med varandra i ramarna över eller under bråkstrecket. Multiplikationstecken skall inte skrivas ut.</t>
  </si>
  <si>
    <t>(Ett exempel på ett testprogram på datorn)</t>
  </si>
  <si>
    <r>
      <t xml:space="preserve">Enhetsbeteckningar som  </t>
    </r>
    <r>
      <rPr>
        <b/>
        <sz val="11"/>
        <rFont val="Times New Roman"/>
        <family val="1"/>
      </rPr>
      <t>min,  liter, km/h, kr, ml, kr/mil</t>
    </r>
    <r>
      <rPr>
        <sz val="11"/>
        <rFont val="Times New Roman"/>
        <family val="1"/>
      </rPr>
      <t xml:space="preserve">  används i kolumnen </t>
    </r>
    <r>
      <rPr>
        <b/>
        <sz val="11"/>
        <rFont val="Times New Roman"/>
        <family val="1"/>
      </rPr>
      <t>SVAR</t>
    </r>
    <r>
      <rPr>
        <sz val="11"/>
        <rFont val="Times New Roman"/>
        <family val="1"/>
      </rPr>
      <t xml:space="preserve">                                                                   Gör ett mellanslag mellan mätetal och enhet !               </t>
    </r>
  </si>
  <si>
    <r>
      <t xml:space="preserve">Du måste visa </t>
    </r>
    <r>
      <rPr>
        <b/>
        <u val="single"/>
        <sz val="14"/>
        <color indexed="10"/>
        <rFont val="Times New Roman"/>
        <family val="1"/>
      </rPr>
      <t>hur</t>
    </r>
    <r>
      <rPr>
        <b/>
        <sz val="14"/>
        <color indexed="10"/>
        <rFont val="Times New Roman"/>
        <family val="1"/>
      </rPr>
      <t xml:space="preserve"> Du räknar ut svaret för att få full poäng.  Själva räknandet slipper Du däremot. Det gör datorn åt dej!                                                                  </t>
    </r>
    <r>
      <rPr>
        <b/>
        <sz val="14"/>
        <rFont val="Times New Roman"/>
        <family val="1"/>
      </rPr>
      <t>Såhär gör Du :                                                                                                                                                                                                                                  Då Du klickar till vänster om likhetstecknen i de blå fälten visar sig ramar där Du kan skriva in siffror och tecken.                                                                      Var noga med att undvika oönskade mellanslag!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</si>
</sst>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8"/>
      <color indexed="10"/>
      <name val="Times New Roman"/>
      <family val="1"/>
    </font>
    <font>
      <b/>
      <sz val="18"/>
      <color indexed="10"/>
      <name val="Arial"/>
      <family val="0"/>
    </font>
    <font>
      <b/>
      <sz val="14"/>
      <color indexed="10"/>
      <name val="Arial"/>
      <family val="0"/>
    </font>
    <font>
      <b/>
      <sz val="14"/>
      <color indexed="10"/>
      <name val="Symbol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24"/>
      <name val="Arial"/>
      <family val="0"/>
    </font>
    <font>
      <b/>
      <sz val="11"/>
      <color indexed="10"/>
      <name val="Times New Roman"/>
      <family val="1"/>
    </font>
    <font>
      <b/>
      <sz val="14"/>
      <name val="Arial"/>
      <family val="0"/>
    </font>
    <font>
      <b/>
      <sz val="16"/>
      <name val="Arial"/>
      <family val="0"/>
    </font>
    <font>
      <b/>
      <u val="single"/>
      <sz val="14"/>
      <color indexed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gray0625">
        <bgColor indexed="43"/>
      </patternFill>
    </fill>
    <fill>
      <patternFill patternType="gray125">
        <bgColor indexed="43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 style="double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4" borderId="3" xfId="0" applyFill="1" applyBorder="1" applyAlignment="1">
      <alignment vertical="top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vertical="center"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 vertical="center"/>
    </xf>
    <xf numFmtId="0" fontId="1" fillId="4" borderId="7" xfId="0" applyFont="1" applyFill="1" applyBorder="1" applyAlignment="1">
      <alignment/>
    </xf>
    <xf numFmtId="49" fontId="8" fillId="5" borderId="8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/>
      <protection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>
      <alignment/>
    </xf>
    <xf numFmtId="0" fontId="2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>
      <alignment/>
    </xf>
    <xf numFmtId="0" fontId="20" fillId="4" borderId="9" xfId="0" applyFont="1" applyFill="1" applyBorder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4" borderId="0" xfId="0" applyFont="1" applyFill="1" applyAlignment="1" applyProtection="1">
      <alignment/>
      <protection/>
    </xf>
    <xf numFmtId="0" fontId="20" fillId="4" borderId="0" xfId="0" applyFont="1" applyFill="1" applyAlignment="1" applyProtection="1">
      <alignment/>
      <protection locked="0"/>
    </xf>
    <xf numFmtId="0" fontId="20" fillId="4" borderId="9" xfId="0" applyFont="1" applyFill="1" applyBorder="1" applyAlignment="1">
      <alignment/>
    </xf>
    <xf numFmtId="0" fontId="20" fillId="4" borderId="0" xfId="0" applyFont="1" applyFill="1" applyAlignment="1">
      <alignment/>
    </xf>
    <xf numFmtId="0" fontId="20" fillId="4" borderId="0" xfId="0" applyFont="1" applyFill="1" applyAlignment="1" applyProtection="1">
      <alignment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164" fontId="10" fillId="4" borderId="5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/>
      <protection locked="0"/>
    </xf>
    <xf numFmtId="0" fontId="20" fillId="4" borderId="11" xfId="0" applyFont="1" applyFill="1" applyBorder="1" applyAlignment="1">
      <alignment/>
    </xf>
    <xf numFmtId="0" fontId="20" fillId="4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vertical="center"/>
    </xf>
    <xf numFmtId="0" fontId="21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 applyProtection="1">
      <alignment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right" vertical="top"/>
      <protection locked="0"/>
    </xf>
    <xf numFmtId="0" fontId="10" fillId="4" borderId="11" xfId="0" applyFont="1" applyFill="1" applyBorder="1" applyAlignment="1" applyProtection="1">
      <alignment horizontal="left"/>
      <protection locked="0"/>
    </xf>
    <xf numFmtId="49" fontId="10" fillId="5" borderId="8" xfId="0" applyNumberFormat="1" applyFont="1" applyFill="1" applyBorder="1" applyAlignment="1" applyProtection="1">
      <alignment horizontal="center" vertical="center"/>
      <protection locked="0"/>
    </xf>
    <xf numFmtId="49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164" fontId="10" fillId="4" borderId="5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/>
    </xf>
    <xf numFmtId="0" fontId="27" fillId="4" borderId="11" xfId="0" applyFont="1" applyFill="1" applyBorder="1" applyAlignment="1">
      <alignment/>
    </xf>
    <xf numFmtId="0" fontId="16" fillId="4" borderId="11" xfId="0" applyFont="1" applyFill="1" applyBorder="1" applyAlignment="1">
      <alignment/>
    </xf>
    <xf numFmtId="0" fontId="10" fillId="4" borderId="0" xfId="0" applyFont="1" applyFill="1" applyBorder="1" applyAlignment="1" applyProtection="1">
      <alignment/>
      <protection/>
    </xf>
    <xf numFmtId="164" fontId="17" fillId="6" borderId="12" xfId="0" applyNumberFormat="1" applyFont="1" applyFill="1" applyBorder="1" applyAlignment="1" applyProtection="1">
      <alignment horizontal="center" vertical="center"/>
      <protection hidden="1"/>
    </xf>
    <xf numFmtId="164" fontId="17" fillId="6" borderId="6" xfId="0" applyNumberFormat="1" applyFont="1" applyFill="1" applyBorder="1" applyAlignment="1" applyProtection="1">
      <alignment horizontal="center" vertical="center"/>
      <protection hidden="1"/>
    </xf>
    <xf numFmtId="164" fontId="22" fillId="6" borderId="6" xfId="0" applyNumberFormat="1" applyFont="1" applyFill="1" applyBorder="1" applyAlignment="1" applyProtection="1">
      <alignment horizontal="center" vertical="center"/>
      <protection hidden="1"/>
    </xf>
    <xf numFmtId="164" fontId="22" fillId="6" borderId="8" xfId="0" applyNumberFormat="1" applyFont="1" applyFill="1" applyBorder="1" applyAlignment="1" applyProtection="1">
      <alignment horizontal="center" vertical="center"/>
      <protection hidden="1"/>
    </xf>
    <xf numFmtId="164" fontId="22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17" fillId="6" borderId="14" xfId="0" applyNumberFormat="1" applyFont="1" applyFill="1" applyBorder="1" applyAlignment="1" applyProtection="1">
      <alignment horizontal="center" vertical="center"/>
      <protection hidden="1"/>
    </xf>
    <xf numFmtId="0" fontId="24" fillId="6" borderId="8" xfId="0" applyFont="1" applyFill="1" applyBorder="1" applyAlignment="1" applyProtection="1">
      <alignment horizontal="center" vertical="center"/>
      <protection hidden="1"/>
    </xf>
    <xf numFmtId="164" fontId="17" fillId="6" borderId="8" xfId="0" applyNumberFormat="1" applyFont="1" applyFill="1" applyBorder="1" applyAlignment="1" applyProtection="1">
      <alignment/>
      <protection hidden="1"/>
    </xf>
    <xf numFmtId="164" fontId="25" fillId="6" borderId="6" xfId="0" applyNumberFormat="1" applyFont="1" applyFill="1" applyBorder="1" applyAlignment="1" applyProtection="1">
      <alignment/>
      <protection hidden="1"/>
    </xf>
    <xf numFmtId="164" fontId="20" fillId="4" borderId="5" xfId="0" applyNumberFormat="1" applyFont="1" applyFill="1" applyBorder="1" applyAlignment="1" applyProtection="1">
      <alignment horizontal="center" vertical="center"/>
      <protection hidden="1"/>
    </xf>
    <xf numFmtId="164" fontId="20" fillId="4" borderId="15" xfId="0" applyNumberFormat="1" applyFont="1" applyFill="1" applyBorder="1" applyAlignment="1" applyProtection="1">
      <alignment/>
      <protection hidden="1"/>
    </xf>
    <xf numFmtId="164" fontId="20" fillId="4" borderId="16" xfId="0" applyNumberFormat="1" applyFont="1" applyFill="1" applyBorder="1" applyAlignment="1" applyProtection="1">
      <alignment/>
      <protection hidden="1"/>
    </xf>
    <xf numFmtId="164" fontId="20" fillId="4" borderId="15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5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5" xfId="0" applyNumberFormat="1" applyFont="1" applyFill="1" applyBorder="1" applyAlignment="1" applyProtection="1">
      <alignment/>
      <protection hidden="1"/>
    </xf>
    <xf numFmtId="164" fontId="27" fillId="4" borderId="16" xfId="0" applyNumberFormat="1" applyFont="1" applyFill="1" applyBorder="1" applyAlignment="1" applyProtection="1">
      <alignment/>
      <protection hidden="1"/>
    </xf>
    <xf numFmtId="164" fontId="22" fillId="0" borderId="9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/>
      <protection hidden="1"/>
    </xf>
    <xf numFmtId="0" fontId="10" fillId="7" borderId="0" xfId="0" applyFont="1" applyFill="1" applyBorder="1" applyAlignment="1" applyProtection="1">
      <alignment horizontal="right"/>
      <protection locked="0"/>
    </xf>
    <xf numFmtId="0" fontId="10" fillId="7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/>
      <protection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10" fillId="7" borderId="10" xfId="0" applyFont="1" applyFill="1" applyBorder="1" applyAlignment="1" applyProtection="1">
      <alignment horizontal="center"/>
      <protection locked="0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164" fontId="10" fillId="8" borderId="0" xfId="0" applyNumberFormat="1" applyFont="1" applyFill="1" applyBorder="1" applyAlignment="1" applyProtection="1">
      <alignment horizontal="center" vertical="center"/>
      <protection hidden="1"/>
    </xf>
    <xf numFmtId="164" fontId="10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31" fillId="4" borderId="11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21" fillId="4" borderId="9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10" fillId="7" borderId="0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 applyProtection="1">
      <alignment/>
      <protection locked="0"/>
    </xf>
    <xf numFmtId="0" fontId="10" fillId="7" borderId="11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vertical="center"/>
    </xf>
    <xf numFmtId="0" fontId="1" fillId="2" borderId="0" xfId="0" applyFont="1" applyFill="1" applyAlignment="1" applyProtection="1">
      <alignment/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164" fontId="17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0" xfId="0" applyFont="1" applyFill="1" applyAlignment="1" applyProtection="1">
      <alignment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/>
      <protection hidden="1"/>
    </xf>
    <xf numFmtId="0" fontId="26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3" fillId="6" borderId="6" xfId="0" applyFont="1" applyFill="1" applyBorder="1" applyAlignment="1" applyProtection="1">
      <alignment horizontal="center" vertical="center"/>
      <protection hidden="1"/>
    </xf>
    <xf numFmtId="0" fontId="13" fillId="6" borderId="14" xfId="0" applyFont="1" applyFill="1" applyBorder="1" applyAlignment="1" applyProtection="1">
      <alignment horizontal="center" vertical="center"/>
      <protection hidden="1"/>
    </xf>
    <xf numFmtId="0" fontId="8" fillId="6" borderId="3" xfId="0" applyFont="1" applyFill="1" applyBorder="1" applyAlignment="1" applyProtection="1">
      <alignment vertical="center"/>
      <protection hidden="1"/>
    </xf>
    <xf numFmtId="0" fontId="13" fillId="6" borderId="0" xfId="0" applyFont="1" applyFill="1" applyBorder="1" applyAlignment="1" applyProtection="1">
      <alignment vertical="center"/>
      <protection hidden="1"/>
    </xf>
    <xf numFmtId="0" fontId="13" fillId="6" borderId="5" xfId="0" applyFont="1" applyFill="1" applyBorder="1" applyAlignment="1" applyProtection="1">
      <alignment vertical="center"/>
      <protection hidden="1"/>
    </xf>
    <xf numFmtId="0" fontId="13" fillId="6" borderId="3" xfId="0" applyFont="1" applyFill="1" applyBorder="1" applyAlignment="1" applyProtection="1">
      <alignment vertical="center"/>
      <protection hidden="1"/>
    </xf>
    <xf numFmtId="0" fontId="13" fillId="6" borderId="14" xfId="0" applyFont="1" applyFill="1" applyBorder="1" applyAlignment="1" applyProtection="1">
      <alignment horizontal="center" vertical="center" shrinkToFit="1"/>
      <protection hidden="1"/>
    </xf>
    <xf numFmtId="0" fontId="13" fillId="6" borderId="4" xfId="0" applyFont="1" applyFill="1" applyBorder="1" applyAlignment="1" applyProtection="1">
      <alignment/>
      <protection hidden="1"/>
    </xf>
    <xf numFmtId="0" fontId="13" fillId="6" borderId="9" xfId="0" applyFont="1" applyFill="1" applyBorder="1" applyAlignment="1" applyProtection="1">
      <alignment/>
      <protection hidden="1"/>
    </xf>
    <xf numFmtId="0" fontId="13" fillId="6" borderId="15" xfId="0" applyFont="1" applyFill="1" applyBorder="1" applyAlignment="1" applyProtection="1">
      <alignment/>
      <protection hidden="1"/>
    </xf>
    <xf numFmtId="0" fontId="8" fillId="6" borderId="3" xfId="0" applyFont="1" applyFill="1" applyBorder="1" applyAlignment="1" applyProtection="1">
      <alignment/>
      <protection hidden="1"/>
    </xf>
    <xf numFmtId="0" fontId="13" fillId="6" borderId="0" xfId="0" applyFont="1" applyFill="1" applyBorder="1" applyAlignment="1" applyProtection="1">
      <alignment/>
      <protection hidden="1"/>
    </xf>
    <xf numFmtId="0" fontId="13" fillId="6" borderId="5" xfId="0" applyFont="1" applyFill="1" applyBorder="1" applyAlignment="1" applyProtection="1">
      <alignment/>
      <protection hidden="1"/>
    </xf>
    <xf numFmtId="0" fontId="13" fillId="6" borderId="3" xfId="0" applyFont="1" applyFill="1" applyBorder="1" applyAlignment="1" applyProtection="1">
      <alignment/>
      <protection hidden="1"/>
    </xf>
    <xf numFmtId="0" fontId="13" fillId="6" borderId="4" xfId="0" applyFont="1" applyFill="1" applyBorder="1" applyAlignment="1" applyProtection="1">
      <alignment/>
      <protection hidden="1"/>
    </xf>
    <xf numFmtId="0" fontId="14" fillId="6" borderId="9" xfId="0" applyFont="1" applyFill="1" applyBorder="1" applyAlignment="1" applyProtection="1">
      <alignment/>
      <protection hidden="1"/>
    </xf>
    <xf numFmtId="0" fontId="14" fillId="6" borderId="15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13" fillId="6" borderId="8" xfId="0" applyFont="1" applyFill="1" applyBorder="1" applyAlignment="1" applyProtection="1">
      <alignment horizontal="center" vertical="center"/>
      <protection hidden="1"/>
    </xf>
    <xf numFmtId="0" fontId="13" fillId="6" borderId="7" xfId="0" applyFont="1" applyFill="1" applyBorder="1" applyAlignment="1" applyProtection="1">
      <alignment/>
      <protection hidden="1"/>
    </xf>
    <xf numFmtId="0" fontId="13" fillId="6" borderId="11" xfId="0" applyFont="1" applyFill="1" applyBorder="1" applyAlignment="1" applyProtection="1">
      <alignment/>
      <protection hidden="1"/>
    </xf>
    <xf numFmtId="0" fontId="13" fillId="6" borderId="16" xfId="0" applyFont="1" applyFill="1" applyBorder="1" applyAlignment="1" applyProtection="1">
      <alignment/>
      <protection hidden="1"/>
    </xf>
    <xf numFmtId="0" fontId="8" fillId="6" borderId="5" xfId="0" applyFont="1" applyFill="1" applyBorder="1" applyAlignment="1" applyProtection="1">
      <alignment/>
      <protection hidden="1"/>
    </xf>
    <xf numFmtId="164" fontId="17" fillId="6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/>
      <protection hidden="1"/>
    </xf>
    <xf numFmtId="0" fontId="20" fillId="4" borderId="5" xfId="0" applyFont="1" applyFill="1" applyBorder="1" applyAlignment="1" applyProtection="1">
      <alignment/>
      <protection hidden="1"/>
    </xf>
    <xf numFmtId="0" fontId="20" fillId="4" borderId="15" xfId="0" applyFont="1" applyFill="1" applyBorder="1" applyAlignment="1" applyProtection="1">
      <alignment/>
      <protection hidden="1"/>
    </xf>
    <xf numFmtId="0" fontId="10" fillId="7" borderId="11" xfId="0" applyFont="1" applyFill="1" applyBorder="1" applyAlignment="1" applyProtection="1">
      <alignment/>
      <protection/>
    </xf>
    <xf numFmtId="0" fontId="10" fillId="7" borderId="10" xfId="0" applyFont="1" applyFill="1" applyBorder="1" applyAlignment="1" applyProtection="1">
      <alignment horizontal="center"/>
      <protection hidden="1"/>
    </xf>
    <xf numFmtId="0" fontId="10" fillId="7" borderId="0" xfId="0" applyFont="1" applyFill="1" applyBorder="1" applyAlignment="1" applyProtection="1">
      <alignment horizontal="center" vertical="center"/>
      <protection/>
    </xf>
    <xf numFmtId="0" fontId="20" fillId="4" borderId="0" xfId="0" applyFont="1" applyFill="1" applyAlignment="1" applyProtection="1">
      <alignment/>
      <protection/>
    </xf>
    <xf numFmtId="0" fontId="10" fillId="4" borderId="0" xfId="0" applyFont="1" applyFill="1" applyAlignment="1" applyProtection="1">
      <alignment/>
      <protection/>
    </xf>
    <xf numFmtId="164" fontId="10" fillId="7" borderId="11" xfId="0" applyNumberFormat="1" applyFont="1" applyFill="1" applyBorder="1" applyAlignment="1" applyProtection="1">
      <alignment/>
      <protection/>
    </xf>
    <xf numFmtId="6" fontId="1" fillId="0" borderId="0" xfId="0" applyNumberFormat="1" applyFont="1" applyAlignment="1">
      <alignment/>
    </xf>
    <xf numFmtId="49" fontId="10" fillId="7" borderId="1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hidden="1"/>
    </xf>
    <xf numFmtId="0" fontId="10" fillId="7" borderId="1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164" fontId="10" fillId="4" borderId="5" xfId="0" applyNumberFormat="1" applyFont="1" applyFill="1" applyBorder="1" applyAlignment="1">
      <alignment horizontal="center" vertical="center"/>
    </xf>
    <xf numFmtId="49" fontId="9" fillId="5" borderId="14" xfId="0" applyNumberFormat="1" applyFont="1" applyFill="1" applyBorder="1" applyAlignment="1" applyProtection="1">
      <alignment horizontal="center" vertical="center"/>
      <protection locked="0"/>
    </xf>
    <xf numFmtId="49" fontId="10" fillId="5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wrapText="1"/>
      <protection hidden="1"/>
    </xf>
    <xf numFmtId="0" fontId="6" fillId="0" borderId="17" xfId="0" applyFont="1" applyBorder="1" applyAlignment="1" applyProtection="1">
      <alignment wrapText="1"/>
      <protection hidden="1"/>
    </xf>
    <xf numFmtId="0" fontId="6" fillId="0" borderId="18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64" fontId="10" fillId="4" borderId="5" xfId="0" applyNumberFormat="1" applyFont="1" applyFill="1" applyBorder="1" applyAlignment="1" applyProtection="1">
      <alignment horizontal="center" vertical="center"/>
      <protection hidden="1"/>
    </xf>
    <xf numFmtId="164" fontId="10" fillId="8" borderId="5" xfId="0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>
      <alignment horizontal="left" vertical="center"/>
    </xf>
    <xf numFmtId="49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164" fontId="10" fillId="4" borderId="5" xfId="0" applyNumberFormat="1" applyFont="1" applyFill="1" applyBorder="1" applyAlignment="1">
      <alignment vertical="center"/>
    </xf>
    <xf numFmtId="0" fontId="20" fillId="5" borderId="0" xfId="0" applyFont="1" applyFill="1" applyAlignment="1" applyProtection="1">
      <alignment vertical="center" wrapText="1"/>
      <protection hidden="1"/>
    </xf>
    <xf numFmtId="0" fontId="0" fillId="5" borderId="0" xfId="0" applyFill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64" fontId="22" fillId="6" borderId="14" xfId="0" applyNumberFormat="1" applyFont="1" applyFill="1" applyBorder="1" applyAlignment="1" applyProtection="1">
      <alignment horizontal="center" vertical="center"/>
      <protection hidden="1"/>
    </xf>
    <xf numFmtId="0" fontId="23" fillId="6" borderId="6" xfId="0" applyFont="1" applyFill="1" applyBorder="1" applyAlignment="1" applyProtection="1">
      <alignment horizontal="center" vertical="center"/>
      <protection hidden="1"/>
    </xf>
    <xf numFmtId="0" fontId="23" fillId="6" borderId="8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/>
      <protection hidden="1"/>
    </xf>
    <xf numFmtId="0" fontId="32" fillId="9" borderId="17" xfId="0" applyFont="1" applyFill="1" applyBorder="1" applyAlignment="1" applyProtection="1">
      <alignment horizontal="left" vertical="center"/>
      <protection hidden="1"/>
    </xf>
    <xf numFmtId="0" fontId="32" fillId="9" borderId="18" xfId="0" applyFont="1" applyFill="1" applyBorder="1" applyAlignment="1" applyProtection="1">
      <alignment horizontal="left" vertical="center"/>
      <protection hidden="1"/>
    </xf>
    <xf numFmtId="0" fontId="32" fillId="9" borderId="2" xfId="0" applyFont="1" applyFill="1" applyBorder="1" applyAlignment="1" applyProtection="1">
      <alignment horizontal="left" vertical="center"/>
      <protection hidden="1"/>
    </xf>
    <xf numFmtId="0" fontId="32" fillId="9" borderId="19" xfId="0" applyFont="1" applyFill="1" applyBorder="1" applyAlignment="1" applyProtection="1">
      <alignment horizontal="left" vertical="center"/>
      <protection hidden="1"/>
    </xf>
    <xf numFmtId="0" fontId="32" fillId="9" borderId="20" xfId="0" applyFont="1" applyFill="1" applyBorder="1" applyAlignment="1" applyProtection="1">
      <alignment horizontal="left" vertical="center"/>
      <protection hidden="1"/>
    </xf>
    <xf numFmtId="164" fontId="22" fillId="6" borderId="12" xfId="0" applyNumberFormat="1" applyFont="1" applyFill="1" applyBorder="1" applyAlignment="1" applyProtection="1">
      <alignment horizontal="center" vertical="center"/>
      <protection hidden="1"/>
    </xf>
    <xf numFmtId="164" fontId="22" fillId="6" borderId="21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>
      <alignment horizontal="left" vertical="center"/>
    </xf>
    <xf numFmtId="164" fontId="10" fillId="8" borderId="5" xfId="0" applyNumberFormat="1" applyFont="1" applyFill="1" applyBorder="1" applyAlignment="1" applyProtection="1">
      <alignment horizontal="left" vertical="center"/>
      <protection hidden="1"/>
    </xf>
    <xf numFmtId="164" fontId="10" fillId="8" borderId="22" xfId="0" applyNumberFormat="1" applyFont="1" applyFill="1" applyBorder="1" applyAlignment="1" applyProtection="1">
      <alignment horizontal="left" vertical="center"/>
      <protection hidden="1"/>
    </xf>
    <xf numFmtId="0" fontId="10" fillId="7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vertical="center" wrapText="1"/>
      <protection hidden="1"/>
    </xf>
    <xf numFmtId="0" fontId="19" fillId="0" borderId="9" xfId="0" applyFont="1" applyBorder="1" applyAlignment="1" applyProtection="1">
      <alignment vertical="center" wrapText="1"/>
      <protection hidden="1"/>
    </xf>
    <xf numFmtId="0" fontId="19" fillId="0" borderId="15" xfId="0" applyFont="1" applyBorder="1" applyAlignment="1" applyProtection="1">
      <alignment vertical="center" wrapText="1"/>
      <protection hidden="1"/>
    </xf>
    <xf numFmtId="0" fontId="19" fillId="0" borderId="3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19" fillId="0" borderId="5" xfId="0" applyFont="1" applyBorder="1" applyAlignment="1" applyProtection="1">
      <alignment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49" fontId="8" fillId="5" borderId="12" xfId="0" applyNumberFormat="1" applyFont="1" applyFill="1" applyBorder="1" applyAlignment="1" applyProtection="1">
      <alignment horizontal="center" vertical="center"/>
      <protection locked="0"/>
    </xf>
    <xf numFmtId="164" fontId="22" fillId="6" borderId="6" xfId="0" applyNumberFormat="1" applyFont="1" applyFill="1" applyBorder="1" applyAlignment="1" applyProtection="1">
      <alignment horizontal="center" vertical="center"/>
      <protection hidden="1"/>
    </xf>
    <xf numFmtId="164" fontId="22" fillId="6" borderId="8" xfId="0" applyNumberFormat="1" applyFont="1" applyFill="1" applyBorder="1" applyAlignment="1" applyProtection="1">
      <alignment horizontal="center" vertical="center"/>
      <protection hidden="1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49" fontId="9" fillId="5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vertical="center"/>
      <protection hidden="1"/>
    </xf>
    <xf numFmtId="0" fontId="14" fillId="6" borderId="0" xfId="0" applyFont="1" applyFill="1" applyBorder="1" applyAlignment="1" applyProtection="1">
      <alignment vertical="center"/>
      <protection hidden="1"/>
    </xf>
    <xf numFmtId="0" fontId="14" fillId="6" borderId="5" xfId="0" applyFont="1" applyFill="1" applyBorder="1" applyAlignment="1" applyProtection="1">
      <alignment vertical="center"/>
      <protection hidden="1"/>
    </xf>
    <xf numFmtId="0" fontId="14" fillId="6" borderId="3" xfId="0" applyFont="1" applyFill="1" applyBorder="1" applyAlignment="1" applyProtection="1">
      <alignment vertical="center"/>
      <protection hidden="1"/>
    </xf>
    <xf numFmtId="0" fontId="14" fillId="6" borderId="7" xfId="0" applyFont="1" applyFill="1" applyBorder="1" applyAlignment="1" applyProtection="1">
      <alignment vertical="center"/>
      <protection hidden="1"/>
    </xf>
    <xf numFmtId="0" fontId="14" fillId="6" borderId="11" xfId="0" applyFont="1" applyFill="1" applyBorder="1" applyAlignment="1" applyProtection="1">
      <alignment vertical="center"/>
      <protection hidden="1"/>
    </xf>
    <xf numFmtId="0" fontId="14" fillId="6" borderId="16" xfId="0" applyFont="1" applyFill="1" applyBorder="1" applyAlignment="1" applyProtection="1">
      <alignment vertical="center"/>
      <protection hidden="1"/>
    </xf>
    <xf numFmtId="0" fontId="8" fillId="6" borderId="3" xfId="0" applyFont="1" applyFill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0" fontId="19" fillId="0" borderId="5" xfId="0" applyFont="1" applyBorder="1" applyAlignment="1" applyProtection="1">
      <alignment wrapText="1"/>
      <protection hidden="1"/>
    </xf>
    <xf numFmtId="0" fontId="19" fillId="0" borderId="3" xfId="0" applyFont="1" applyBorder="1" applyAlignment="1" applyProtection="1">
      <alignment wrapText="1"/>
      <protection hidden="1"/>
    </xf>
    <xf numFmtId="49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3" fillId="10" borderId="17" xfId="0" applyFont="1" applyFill="1" applyBorder="1" applyAlignment="1" applyProtection="1">
      <alignment horizontal="left" vertical="center"/>
      <protection locked="0"/>
    </xf>
    <xf numFmtId="0" fontId="33" fillId="10" borderId="18" xfId="0" applyFont="1" applyFill="1" applyBorder="1" applyAlignment="1" applyProtection="1">
      <alignment horizontal="left" vertical="center"/>
      <protection locked="0"/>
    </xf>
    <xf numFmtId="0" fontId="33" fillId="10" borderId="2" xfId="0" applyFont="1" applyFill="1" applyBorder="1" applyAlignment="1" applyProtection="1">
      <alignment horizontal="left" vertical="center"/>
      <protection locked="0"/>
    </xf>
    <xf numFmtId="0" fontId="33" fillId="10" borderId="19" xfId="0" applyFont="1" applyFill="1" applyBorder="1" applyAlignment="1" applyProtection="1">
      <alignment horizontal="left" vertical="center"/>
      <protection locked="0"/>
    </xf>
    <xf numFmtId="0" fontId="33" fillId="10" borderId="20" xfId="0" applyFont="1" applyFill="1" applyBorder="1" applyAlignment="1" applyProtection="1">
      <alignment horizontal="left" vertical="center"/>
      <protection locked="0"/>
    </xf>
    <xf numFmtId="49" fontId="10" fillId="5" borderId="12" xfId="0" applyNumberFormat="1" applyFont="1" applyFill="1" applyBorder="1" applyAlignment="1" applyProtection="1">
      <alignment horizontal="center" vertical="center"/>
      <protection locked="0"/>
    </xf>
    <xf numFmtId="49" fontId="3" fillId="5" borderId="12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6" fillId="6" borderId="21" xfId="0" applyFont="1" applyFill="1" applyBorder="1" applyAlignment="1" applyProtection="1">
      <alignment horizontal="center" vertical="center"/>
      <protection hidden="1"/>
    </xf>
    <xf numFmtId="0" fontId="13" fillId="6" borderId="7" xfId="0" applyFont="1" applyFill="1" applyBorder="1" applyAlignment="1" applyProtection="1">
      <alignment/>
      <protection hidden="1"/>
    </xf>
    <xf numFmtId="0" fontId="14" fillId="6" borderId="11" xfId="0" applyFont="1" applyFill="1" applyBorder="1" applyAlignment="1" applyProtection="1">
      <alignment/>
      <protection hidden="1"/>
    </xf>
    <xf numFmtId="0" fontId="14" fillId="6" borderId="16" xfId="0" applyFont="1" applyFill="1" applyBorder="1" applyAlignment="1" applyProtection="1">
      <alignment/>
      <protection hidden="1"/>
    </xf>
    <xf numFmtId="0" fontId="13" fillId="6" borderId="14" xfId="0" applyFont="1" applyFill="1" applyBorder="1" applyAlignment="1" applyProtection="1">
      <alignment horizontal="center" vertical="center" shrinkToFit="1"/>
      <protection hidden="1"/>
    </xf>
    <xf numFmtId="0" fontId="13" fillId="6" borderId="6" xfId="0" applyFont="1" applyFill="1" applyBorder="1" applyAlignment="1" applyProtection="1">
      <alignment horizontal="center" vertical="center" shrinkToFit="1"/>
      <protection hidden="1"/>
    </xf>
    <xf numFmtId="0" fontId="13" fillId="6" borderId="8" xfId="0" applyFont="1" applyFill="1" applyBorder="1" applyAlignment="1" applyProtection="1">
      <alignment horizontal="center" vertical="center" shrinkToFit="1"/>
      <protection hidden="1"/>
    </xf>
    <xf numFmtId="0" fontId="13" fillId="6" borderId="12" xfId="0" applyFont="1" applyFill="1" applyBorder="1" applyAlignment="1" applyProtection="1">
      <alignment horizontal="center" vertical="center"/>
      <protection hidden="1"/>
    </xf>
    <xf numFmtId="0" fontId="13" fillId="6" borderId="6" xfId="0" applyFont="1" applyFill="1" applyBorder="1" applyAlignment="1" applyProtection="1">
      <alignment horizontal="center" vertical="center"/>
      <protection hidden="1"/>
    </xf>
    <xf numFmtId="0" fontId="14" fillId="6" borderId="6" xfId="0" applyFont="1" applyFill="1" applyBorder="1" applyAlignment="1" applyProtection="1">
      <alignment horizontal="center" vertical="center"/>
      <protection hidden="1"/>
    </xf>
    <xf numFmtId="0" fontId="13" fillId="6" borderId="14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164" fontId="10" fillId="8" borderId="5" xfId="0" applyNumberFormat="1" applyFont="1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wrapText="1"/>
      <protection hidden="1"/>
    </xf>
    <xf numFmtId="0" fontId="8" fillId="6" borderId="4" xfId="0" applyFont="1" applyFill="1" applyBorder="1" applyAlignment="1" applyProtection="1">
      <alignment vertical="center"/>
      <protection hidden="1"/>
    </xf>
    <xf numFmtId="0" fontId="14" fillId="6" borderId="9" xfId="0" applyFont="1" applyFill="1" applyBorder="1" applyAlignment="1" applyProtection="1">
      <alignment vertical="center"/>
      <protection hidden="1"/>
    </xf>
    <xf numFmtId="0" fontId="14" fillId="6" borderId="15" xfId="0" applyFont="1" applyFill="1" applyBorder="1" applyAlignment="1" applyProtection="1">
      <alignment vertical="center"/>
      <protection hidden="1"/>
    </xf>
    <xf numFmtId="0" fontId="13" fillId="6" borderId="3" xfId="0" applyFont="1" applyFill="1" applyBorder="1" applyAlignment="1" applyProtection="1">
      <alignment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15" fillId="11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left" vertical="center" wrapText="1"/>
      <protection hidden="1"/>
    </xf>
    <xf numFmtId="0" fontId="8" fillId="6" borderId="3" xfId="0" applyFont="1" applyFill="1" applyBorder="1" applyAlignment="1" applyProtection="1">
      <alignment horizontal="left" vertical="center" wrapText="1"/>
      <protection hidden="1"/>
    </xf>
    <xf numFmtId="0" fontId="13" fillId="6" borderId="0" xfId="0" applyFont="1" applyFill="1" applyBorder="1" applyAlignment="1" applyProtection="1">
      <alignment horizontal="left" vertical="center" wrapText="1"/>
      <protection hidden="1"/>
    </xf>
    <xf numFmtId="0" fontId="13" fillId="6" borderId="5" xfId="0" applyFont="1" applyFill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4" fillId="0" borderId="16" xfId="0" applyFont="1" applyBorder="1" applyAlignment="1" applyProtection="1">
      <alignment horizontal="left" vertical="center" wrapText="1"/>
      <protection hidden="1"/>
    </xf>
    <xf numFmtId="0" fontId="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3" fillId="6" borderId="4" xfId="0" applyFont="1" applyFill="1" applyBorder="1" applyAlignment="1" applyProtection="1">
      <alignment vertical="center"/>
      <protection hidden="1"/>
    </xf>
    <xf numFmtId="0" fontId="13" fillId="6" borderId="9" xfId="0" applyFont="1" applyFill="1" applyBorder="1" applyAlignment="1" applyProtection="1">
      <alignment vertical="center"/>
      <protection hidden="1"/>
    </xf>
    <xf numFmtId="0" fontId="13" fillId="6" borderId="15" xfId="0" applyFont="1" applyFill="1" applyBorder="1" applyAlignment="1" applyProtection="1">
      <alignment vertical="center"/>
      <protection hidden="1"/>
    </xf>
    <xf numFmtId="0" fontId="8" fillId="6" borderId="1" xfId="0" applyFont="1" applyFill="1" applyBorder="1" applyAlignment="1" applyProtection="1">
      <alignment horizontal="left" vertical="center" wrapText="1"/>
      <protection hidden="1"/>
    </xf>
    <xf numFmtId="0" fontId="13" fillId="6" borderId="17" xfId="0" applyFont="1" applyFill="1" applyBorder="1" applyAlignment="1" applyProtection="1">
      <alignment horizontal="left" vertical="center" wrapText="1"/>
      <protection hidden="1"/>
    </xf>
    <xf numFmtId="0" fontId="13" fillId="6" borderId="18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8" fillId="2" borderId="0" xfId="0" applyFont="1" applyFill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10" fillId="7" borderId="23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0" fillId="7" borderId="9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left"/>
      <protection hidden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14</xdr:row>
      <xdr:rowOff>57150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12201525" y="45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25</xdr:row>
      <xdr:rowOff>133350</xdr:rowOff>
    </xdr:from>
    <xdr:ext cx="76200" cy="209550"/>
    <xdr:sp>
      <xdr:nvSpPr>
        <xdr:cNvPr id="2" name="TextBox 9"/>
        <xdr:cNvSpPr txBox="1">
          <a:spLocks noChangeArrowheads="1"/>
        </xdr:cNvSpPr>
      </xdr:nvSpPr>
      <xdr:spPr>
        <a:xfrm>
          <a:off x="12201525" y="673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371475</xdr:colOff>
      <xdr:row>5</xdr:row>
      <xdr:rowOff>28575</xdr:rowOff>
    </xdr:from>
    <xdr:ext cx="76200" cy="200025"/>
    <xdr:sp>
      <xdr:nvSpPr>
        <xdr:cNvPr id="3" name="TextBox 12"/>
        <xdr:cNvSpPr txBox="1">
          <a:spLocks noChangeArrowheads="1"/>
        </xdr:cNvSpPr>
      </xdr:nvSpPr>
      <xdr:spPr>
        <a:xfrm>
          <a:off x="9010650" y="1714500"/>
          <a:ext cx="762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190500</xdr:colOff>
      <xdr:row>12</xdr:row>
      <xdr:rowOff>114300</xdr:rowOff>
    </xdr:from>
    <xdr:to>
      <xdr:col>20</xdr:col>
      <xdr:colOff>304800</xdr:colOff>
      <xdr:row>13</xdr:row>
      <xdr:rowOff>142875</xdr:rowOff>
    </xdr:to>
    <xdr:sp>
      <xdr:nvSpPr>
        <xdr:cNvPr id="4" name="Line 29"/>
        <xdr:cNvSpPr>
          <a:spLocks/>
        </xdr:cNvSpPr>
      </xdr:nvSpPr>
      <xdr:spPr>
        <a:xfrm flipH="1">
          <a:off x="8829675" y="4257675"/>
          <a:ext cx="114300" cy="2000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12</xdr:row>
      <xdr:rowOff>95250</xdr:rowOff>
    </xdr:from>
    <xdr:to>
      <xdr:col>20</xdr:col>
      <xdr:colOff>152400</xdr:colOff>
      <xdr:row>15</xdr:row>
      <xdr:rowOff>200025</xdr:rowOff>
    </xdr:to>
    <xdr:sp>
      <xdr:nvSpPr>
        <xdr:cNvPr id="5" name="Line 34"/>
        <xdr:cNvSpPr>
          <a:spLocks/>
        </xdr:cNvSpPr>
      </xdr:nvSpPr>
      <xdr:spPr>
        <a:xfrm flipH="1">
          <a:off x="8353425" y="4238625"/>
          <a:ext cx="438150" cy="619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81"/>
  <sheetViews>
    <sheetView showGridLines="0" showRowColHeaders="0" tabSelected="1" workbookViewId="0" topLeftCell="A2">
      <selection activeCell="T10" sqref="T10"/>
    </sheetView>
  </sheetViews>
  <sheetFormatPr defaultColWidth="9.140625" defaultRowHeight="12.75"/>
  <cols>
    <col min="1" max="1" width="4.7109375" style="1" customWidth="1"/>
    <col min="2" max="2" width="3.7109375" style="1" customWidth="1"/>
    <col min="3" max="5" width="6.7109375" style="1" customWidth="1"/>
    <col min="6" max="6" width="10.7109375" style="1" customWidth="1"/>
    <col min="7" max="7" width="8.7109375" style="1" customWidth="1"/>
    <col min="8" max="8" width="15.7109375" style="1" customWidth="1"/>
    <col min="9" max="9" width="12.7109375" style="1" customWidth="1"/>
    <col min="10" max="10" width="1.7109375" style="1" customWidth="1"/>
    <col min="11" max="11" width="5.7109375" style="1" customWidth="1"/>
    <col min="12" max="12" width="0.13671875" style="1" customWidth="1"/>
    <col min="13" max="13" width="6.7109375" style="1" customWidth="1"/>
    <col min="14" max="14" width="0.13671875" style="1" customWidth="1"/>
    <col min="15" max="15" width="7.7109375" style="1" customWidth="1"/>
    <col min="16" max="16" width="0.136718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10.7109375" style="1" customWidth="1"/>
    <col min="21" max="21" width="40.7109375" style="1" customWidth="1"/>
    <col min="22" max="22" width="12.7109375" style="1" customWidth="1"/>
    <col min="23" max="23" width="0" style="1" hidden="1" customWidth="1"/>
    <col min="24" max="26" width="10.7109375" style="1" hidden="1" customWidth="1"/>
    <col min="27" max="254" width="9.140625" style="1" hidden="1" customWidth="1"/>
    <col min="255" max="255" width="0" style="1" hidden="1" customWidth="1"/>
    <col min="256" max="16384" width="9.140625" style="1" customWidth="1"/>
  </cols>
  <sheetData>
    <row r="1" spans="2:22" ht="39.75" customHeight="1">
      <c r="B1" s="4"/>
      <c r="C1" s="114"/>
      <c r="D1" s="114"/>
      <c r="E1" s="114"/>
      <c r="F1" s="308" t="s">
        <v>42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114"/>
      <c r="V1" s="114"/>
    </row>
    <row r="2" spans="2:22" ht="15" customHeight="1">
      <c r="B2" s="4"/>
      <c r="C2" s="114"/>
      <c r="D2" s="114"/>
      <c r="E2" s="114"/>
      <c r="F2" s="306" t="s">
        <v>79</v>
      </c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114"/>
      <c r="V2" s="114"/>
    </row>
    <row r="3" spans="2:22" ht="4.5" customHeight="1">
      <c r="B3" s="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  <c r="S3" s="116"/>
      <c r="T3" s="116"/>
      <c r="U3" s="114"/>
      <c r="V3" s="114"/>
    </row>
    <row r="4" spans="2:22" ht="60" customHeight="1">
      <c r="B4" s="4"/>
      <c r="C4" s="313" t="s">
        <v>81</v>
      </c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5"/>
      <c r="V4" s="315"/>
    </row>
    <row r="5" spans="2:22" ht="13.5" thickBot="1">
      <c r="B5" s="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5"/>
      <c r="V5" s="315"/>
    </row>
    <row r="6" spans="2:22" ht="69.75" customHeight="1" thickBot="1" thickTop="1">
      <c r="B6" s="4"/>
      <c r="C6" s="310" t="s">
        <v>78</v>
      </c>
      <c r="D6" s="311"/>
      <c r="E6" s="311"/>
      <c r="F6" s="311"/>
      <c r="G6" s="311"/>
      <c r="H6" s="311"/>
      <c r="I6" s="311"/>
      <c r="J6" s="117"/>
      <c r="K6" s="118" t="s">
        <v>22</v>
      </c>
      <c r="L6" s="119"/>
      <c r="M6" s="120">
        <v>5</v>
      </c>
      <c r="N6" s="120"/>
      <c r="O6" s="120">
        <v>7</v>
      </c>
      <c r="P6" s="120"/>
      <c r="Q6" s="120">
        <v>10</v>
      </c>
      <c r="R6" s="119" t="s">
        <v>0</v>
      </c>
      <c r="S6" s="121">
        <v>350</v>
      </c>
      <c r="T6" s="122"/>
      <c r="U6" s="123" t="s">
        <v>37</v>
      </c>
      <c r="V6" s="76">
        <f>V59</f>
        <v>0</v>
      </c>
    </row>
    <row r="7" spans="2:22" ht="15" customHeight="1" thickBot="1" thickTop="1">
      <c r="B7" s="4"/>
      <c r="C7" s="227"/>
      <c r="D7" s="227"/>
      <c r="E7" s="227"/>
      <c r="F7" s="227"/>
      <c r="G7" s="227"/>
      <c r="H7" s="227"/>
      <c r="I7" s="227"/>
      <c r="J7" s="117"/>
      <c r="K7" s="124" t="s">
        <v>22</v>
      </c>
      <c r="L7" s="124"/>
      <c r="M7" s="125">
        <v>60</v>
      </c>
      <c r="N7" s="125"/>
      <c r="O7" s="125">
        <v>100</v>
      </c>
      <c r="P7" s="125"/>
      <c r="Q7" s="126">
        <v>150</v>
      </c>
      <c r="R7" s="319" t="s">
        <v>0</v>
      </c>
      <c r="S7" s="312">
        <v>300</v>
      </c>
      <c r="T7" s="114"/>
      <c r="U7" s="127"/>
      <c r="V7" s="128" t="s">
        <v>38</v>
      </c>
    </row>
    <row r="8" spans="2:22" ht="12" customHeight="1" thickTop="1">
      <c r="B8" s="4"/>
      <c r="C8" s="227"/>
      <c r="D8" s="227"/>
      <c r="E8" s="227"/>
      <c r="F8" s="227"/>
      <c r="G8" s="227"/>
      <c r="H8" s="227"/>
      <c r="I8" s="227"/>
      <c r="J8" s="117"/>
      <c r="K8" s="124"/>
      <c r="L8" s="124"/>
      <c r="M8" s="129"/>
      <c r="N8" s="129"/>
      <c r="O8" s="130">
        <v>25</v>
      </c>
      <c r="P8" s="130"/>
      <c r="Q8" s="130">
        <v>12</v>
      </c>
      <c r="R8" s="320"/>
      <c r="S8" s="312"/>
      <c r="T8" s="114"/>
      <c r="U8" s="131"/>
      <c r="V8" s="131"/>
    </row>
    <row r="9" spans="2:22" ht="4.5" customHeight="1">
      <c r="B9" s="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32"/>
      <c r="N9" s="132"/>
      <c r="O9" s="114"/>
      <c r="P9" s="114"/>
      <c r="Q9" s="114"/>
      <c r="R9" s="114"/>
      <c r="S9" s="133"/>
      <c r="T9" s="114"/>
      <c r="U9" s="131"/>
      <c r="V9" s="131"/>
    </row>
    <row r="10" spans="2:22" ht="49.5" customHeight="1">
      <c r="B10" s="4"/>
      <c r="C10" s="277" t="s">
        <v>77</v>
      </c>
      <c r="D10" s="277"/>
      <c r="E10" s="277"/>
      <c r="F10" s="277"/>
      <c r="G10" s="277"/>
      <c r="H10" s="277"/>
      <c r="I10" s="277"/>
      <c r="J10" s="114"/>
      <c r="K10" s="124" t="s">
        <v>22</v>
      </c>
      <c r="L10" s="124"/>
      <c r="M10" s="134"/>
      <c r="N10" s="134"/>
      <c r="O10" s="134">
        <v>2000</v>
      </c>
      <c r="P10" s="135" t="s">
        <v>21</v>
      </c>
      <c r="Q10" s="174">
        <v>-1110</v>
      </c>
      <c r="R10" s="321" t="s">
        <v>0</v>
      </c>
      <c r="S10" s="135">
        <v>890</v>
      </c>
      <c r="T10" s="114"/>
      <c r="U10" s="136"/>
      <c r="V10" s="131"/>
    </row>
    <row r="11" spans="2:29" ht="12.75">
      <c r="B11" s="4"/>
      <c r="C11" s="114"/>
      <c r="D11" s="114"/>
      <c r="E11" s="114"/>
      <c r="F11" s="114"/>
      <c r="G11" s="114"/>
      <c r="H11" s="114"/>
      <c r="I11" s="114"/>
      <c r="J11" s="114"/>
      <c r="K11" s="137"/>
      <c r="L11" s="137"/>
      <c r="M11" s="114"/>
      <c r="N11" s="114"/>
      <c r="O11" s="114"/>
      <c r="P11" s="114"/>
      <c r="Q11" s="114"/>
      <c r="R11" s="114"/>
      <c r="S11" s="114"/>
      <c r="T11" s="114"/>
      <c r="U11" s="201" t="s">
        <v>80</v>
      </c>
      <c r="V11" s="202"/>
      <c r="AC11"/>
    </row>
    <row r="12" spans="2:22" ht="30" customHeight="1">
      <c r="B12" s="4"/>
      <c r="C12" s="284" t="s">
        <v>29</v>
      </c>
      <c r="D12" s="285"/>
      <c r="E12" s="285"/>
      <c r="F12" s="285"/>
      <c r="G12" s="285"/>
      <c r="H12" s="285"/>
      <c r="I12" s="285"/>
      <c r="J12" s="114"/>
      <c r="K12" s="283" t="s">
        <v>28</v>
      </c>
      <c r="L12" s="283"/>
      <c r="M12" s="283"/>
      <c r="N12" s="283"/>
      <c r="O12" s="283"/>
      <c r="P12" s="283"/>
      <c r="Q12" s="283"/>
      <c r="R12" s="283"/>
      <c r="S12" s="283"/>
      <c r="T12" s="283"/>
      <c r="U12" s="202"/>
      <c r="V12" s="202"/>
    </row>
    <row r="13" spans="2:27" ht="13.5" thickBot="1">
      <c r="B13" s="114" t="s">
        <v>9</v>
      </c>
      <c r="C13" s="114"/>
      <c r="D13" s="114"/>
      <c r="E13" s="114"/>
      <c r="F13" s="114" t="s">
        <v>10</v>
      </c>
      <c r="G13" s="114"/>
      <c r="H13" s="114" t="s">
        <v>11</v>
      </c>
      <c r="I13" s="114" t="s">
        <v>12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38" t="s">
        <v>40</v>
      </c>
      <c r="U13" s="203"/>
      <c r="V13" s="203"/>
      <c r="X13" s="4" t="s">
        <v>76</v>
      </c>
      <c r="Y13" s="4" t="s">
        <v>30</v>
      </c>
      <c r="Z13" s="4" t="s">
        <v>31</v>
      </c>
      <c r="AA13" s="4" t="s">
        <v>33</v>
      </c>
    </row>
    <row r="14" spans="2:27" ht="13.5" thickTop="1">
      <c r="B14" s="250"/>
      <c r="C14" s="251"/>
      <c r="D14" s="251"/>
      <c r="E14" s="251"/>
      <c r="F14" s="251"/>
      <c r="G14" s="251"/>
      <c r="H14" s="251"/>
      <c r="I14" s="252"/>
      <c r="J14" s="5"/>
      <c r="K14" s="292" t="s">
        <v>5</v>
      </c>
      <c r="L14" s="292"/>
      <c r="M14" s="293"/>
      <c r="N14" s="293"/>
      <c r="O14" s="293"/>
      <c r="P14" s="293"/>
      <c r="Q14" s="293"/>
      <c r="R14" s="293"/>
      <c r="S14" s="294"/>
      <c r="T14" s="257" t="s">
        <v>6</v>
      </c>
      <c r="U14" s="259" t="s">
        <v>7</v>
      </c>
      <c r="V14" s="261" t="s">
        <v>8</v>
      </c>
      <c r="X14" s="4" t="s">
        <v>32</v>
      </c>
      <c r="Y14" s="4" t="s">
        <v>73</v>
      </c>
      <c r="Z14" s="4" t="s">
        <v>75</v>
      </c>
      <c r="AA14" s="4"/>
    </row>
    <row r="15" spans="2:27" ht="13.5" thickBot="1">
      <c r="B15" s="253"/>
      <c r="C15" s="254"/>
      <c r="D15" s="254"/>
      <c r="E15" s="254"/>
      <c r="F15" s="254"/>
      <c r="G15" s="254"/>
      <c r="H15" s="254"/>
      <c r="I15" s="255"/>
      <c r="J15" s="6"/>
      <c r="K15" s="295"/>
      <c r="L15" s="295"/>
      <c r="M15" s="295"/>
      <c r="N15" s="295"/>
      <c r="O15" s="295"/>
      <c r="P15" s="295"/>
      <c r="Q15" s="295"/>
      <c r="R15" s="295"/>
      <c r="S15" s="296"/>
      <c r="T15" s="258"/>
      <c r="U15" s="260"/>
      <c r="V15" s="262"/>
      <c r="X15" s="23">
        <v>1</v>
      </c>
      <c r="Y15" s="23">
        <v>2</v>
      </c>
      <c r="Z15" s="23">
        <v>3</v>
      </c>
      <c r="AA15" s="4"/>
    </row>
    <row r="16" spans="2:30" ht="18" customHeight="1" thickTop="1">
      <c r="B16" s="269">
        <v>1</v>
      </c>
      <c r="C16" s="300" t="s">
        <v>1</v>
      </c>
      <c r="D16" s="301"/>
      <c r="E16" s="301"/>
      <c r="F16" s="301"/>
      <c r="G16" s="301"/>
      <c r="H16" s="301"/>
      <c r="I16" s="302"/>
      <c r="J16" s="187"/>
      <c r="K16" s="188"/>
      <c r="L16" s="188"/>
      <c r="M16" s="188"/>
      <c r="N16" s="188"/>
      <c r="O16" s="188"/>
      <c r="P16" s="188"/>
      <c r="Q16" s="188"/>
      <c r="R16" s="188"/>
      <c r="S16" s="189"/>
      <c r="T16" s="256"/>
      <c r="U16" s="72" t="str">
        <f>IF(OR(AND(T16=AD16,S18=40),AND(T16=X16,S18=40),AND(T16=Y16,S18=40),AND(T16=AC16,S18=40)),Z13,IF(OR(T16=AD16,T16=X16,T16=Y16,T16=Z16),Y14,IF(S18=40,Z14,IF(T16="",X13,Y13))))</f>
        <v>Fyll i UTRÄKNING och SVAR!</v>
      </c>
      <c r="V16" s="213">
        <f>IF(U16=Z13,2,IF(U16=Y14,0.5,IF(U16=Z14,1.5,0)))</f>
        <v>0</v>
      </c>
      <c r="X16" s="1" t="s">
        <v>52</v>
      </c>
      <c r="Y16" s="1" t="s">
        <v>13</v>
      </c>
      <c r="Z16" s="1" t="s">
        <v>65</v>
      </c>
      <c r="AC16" s="1" t="s">
        <v>65</v>
      </c>
      <c r="AD16" s="232" t="s">
        <v>13</v>
      </c>
    </row>
    <row r="17" spans="2:30" ht="18" customHeight="1">
      <c r="B17" s="270"/>
      <c r="C17" s="303"/>
      <c r="D17" s="304"/>
      <c r="E17" s="304"/>
      <c r="F17" s="304"/>
      <c r="G17" s="304"/>
      <c r="H17" s="304"/>
      <c r="I17" s="305"/>
      <c r="J17" s="190"/>
      <c r="K17" s="191"/>
      <c r="L17" s="191"/>
      <c r="M17" s="191"/>
      <c r="N17" s="191"/>
      <c r="O17" s="191"/>
      <c r="P17" s="191"/>
      <c r="Q17" s="191"/>
      <c r="R17" s="191"/>
      <c r="S17" s="192"/>
      <c r="T17" s="181"/>
      <c r="U17" s="73" t="str">
        <f>IF(T16="40",X14," ")</f>
        <v> </v>
      </c>
      <c r="V17" s="233"/>
      <c r="AD17" s="199"/>
    </row>
    <row r="18" spans="2:30" ht="18" customHeight="1">
      <c r="B18" s="270"/>
      <c r="C18" s="286" t="s">
        <v>44</v>
      </c>
      <c r="D18" s="287"/>
      <c r="E18" s="287"/>
      <c r="F18" s="287"/>
      <c r="G18" s="287"/>
      <c r="H18" s="287"/>
      <c r="I18" s="288"/>
      <c r="J18" s="22"/>
      <c r="K18" s="92"/>
      <c r="L18" s="92"/>
      <c r="M18" s="36"/>
      <c r="N18" s="36"/>
      <c r="O18" s="90"/>
      <c r="P18" s="90"/>
      <c r="Q18" s="91"/>
      <c r="R18" s="58" t="s">
        <v>23</v>
      </c>
      <c r="S18" s="95">
        <f>O18+Q18</f>
        <v>0</v>
      </c>
      <c r="T18" s="181"/>
      <c r="U18" s="73"/>
      <c r="V18" s="233"/>
      <c r="AC18" s="1">
        <v>40</v>
      </c>
      <c r="AD18" s="199"/>
    </row>
    <row r="19" spans="2:30" ht="18" customHeight="1" thickBot="1">
      <c r="B19" s="271"/>
      <c r="C19" s="289"/>
      <c r="D19" s="290"/>
      <c r="E19" s="290"/>
      <c r="F19" s="290"/>
      <c r="G19" s="290"/>
      <c r="H19" s="290"/>
      <c r="I19" s="291"/>
      <c r="J19" s="7"/>
      <c r="K19" s="38"/>
      <c r="L19" s="38"/>
      <c r="M19" s="38"/>
      <c r="N19" s="38"/>
      <c r="O19" s="38"/>
      <c r="P19" s="38"/>
      <c r="Q19" s="38"/>
      <c r="R19" s="103"/>
      <c r="S19" s="164"/>
      <c r="T19" s="182"/>
      <c r="U19" s="162"/>
      <c r="V19" s="233"/>
      <c r="AD19" s="183"/>
    </row>
    <row r="20" spans="2:27" ht="13.5" customHeight="1" thickTop="1">
      <c r="B20" s="272">
        <v>2</v>
      </c>
      <c r="C20" s="297" t="s">
        <v>16</v>
      </c>
      <c r="D20" s="298"/>
      <c r="E20" s="298"/>
      <c r="F20" s="298"/>
      <c r="G20" s="298"/>
      <c r="H20" s="298"/>
      <c r="I20" s="299"/>
      <c r="J20" s="8"/>
      <c r="K20" s="39"/>
      <c r="L20" s="39"/>
      <c r="M20" s="39"/>
      <c r="N20" s="39"/>
      <c r="O20" s="39"/>
      <c r="P20" s="39"/>
      <c r="Q20" s="39"/>
      <c r="R20" s="104"/>
      <c r="S20" s="165"/>
      <c r="T20" s="180"/>
      <c r="U20" s="77" t="str">
        <f>IF(OR(AND(T20=AA20,S22=AH21),AND(T20=X20,S22=AH21),AND(T20=Y20,S22=AH21),AND(T20=Z20,S22=AH21)),Z13,IF(OR(T20=AA20,T20=X20,T20=Y20,T20=Z20),Y14,IF(S22=AH21,Z14,IF(T20="",X13,Y13))))</f>
        <v>Fyll i UTRÄKNING och SVAR!</v>
      </c>
      <c r="V20" s="204">
        <f>IF(U20=Z13,2,IF(U20=Y14,0.5,IF(U20=Z14,1.5,0)))</f>
        <v>0</v>
      </c>
      <c r="X20" s="1" t="s">
        <v>53</v>
      </c>
      <c r="Y20" s="1" t="s">
        <v>58</v>
      </c>
      <c r="Z20" s="1" t="s">
        <v>74</v>
      </c>
      <c r="AA20" s="198" t="s">
        <v>34</v>
      </c>
    </row>
    <row r="21" spans="2:34" ht="13.5" customHeight="1">
      <c r="B21" s="275"/>
      <c r="C21" s="141" t="s">
        <v>17</v>
      </c>
      <c r="D21" s="142"/>
      <c r="E21" s="142"/>
      <c r="F21" s="142"/>
      <c r="G21" s="142"/>
      <c r="H21" s="142"/>
      <c r="I21" s="143"/>
      <c r="J21" s="9"/>
      <c r="K21" s="40"/>
      <c r="L21" s="40"/>
      <c r="M21" s="41"/>
      <c r="N21" s="41"/>
      <c r="O21" s="41"/>
      <c r="P21" s="41"/>
      <c r="Q21" s="41"/>
      <c r="R21" s="105"/>
      <c r="S21" s="81"/>
      <c r="T21" s="181"/>
      <c r="U21" s="73" t="str">
        <f>IF(T20="5,7",X14," ")</f>
        <v> </v>
      </c>
      <c r="V21" s="205"/>
      <c r="AA21" s="199"/>
      <c r="AB21" s="10">
        <v>61.4</v>
      </c>
      <c r="AC21" s="10"/>
      <c r="AD21" s="10">
        <v>0.93</v>
      </c>
      <c r="AE21" s="10"/>
      <c r="AF21" s="10">
        <v>0.1</v>
      </c>
      <c r="AG21" s="10"/>
      <c r="AH21" s="11">
        <f>AB21*AD21*AF21</f>
        <v>5.7102</v>
      </c>
    </row>
    <row r="22" spans="2:27" ht="13.5" customHeight="1">
      <c r="B22" s="275"/>
      <c r="C22" s="144" t="s">
        <v>43</v>
      </c>
      <c r="D22" s="142"/>
      <c r="E22" s="142"/>
      <c r="F22" s="142"/>
      <c r="G22" s="142"/>
      <c r="H22" s="142"/>
      <c r="I22" s="143"/>
      <c r="J22" s="24"/>
      <c r="K22" s="42"/>
      <c r="L22" s="43"/>
      <c r="M22" s="93"/>
      <c r="N22" s="168"/>
      <c r="O22" s="93"/>
      <c r="P22" s="168"/>
      <c r="Q22" s="93"/>
      <c r="R22" s="58" t="s">
        <v>23</v>
      </c>
      <c r="S22" s="96">
        <f>M22*O22*Q22</f>
        <v>0</v>
      </c>
      <c r="T22" s="181"/>
      <c r="U22" s="73" t="str">
        <f>IF(T20="6 liter","Alltför grov avrundning !"," ")</f>
        <v> </v>
      </c>
      <c r="V22" s="205"/>
      <c r="AA22" s="199"/>
    </row>
    <row r="23" spans="2:27" ht="13.5" customHeight="1" thickBot="1">
      <c r="B23" s="276"/>
      <c r="C23" s="144"/>
      <c r="D23" s="142"/>
      <c r="E23" s="142"/>
      <c r="F23" s="142"/>
      <c r="G23" s="142"/>
      <c r="H23" s="142"/>
      <c r="I23" s="143"/>
      <c r="J23" s="9"/>
      <c r="K23" s="40"/>
      <c r="L23" s="40"/>
      <c r="M23" s="41"/>
      <c r="N23" s="41"/>
      <c r="O23" s="41"/>
      <c r="P23" s="41"/>
      <c r="Q23" s="41"/>
      <c r="R23" s="105"/>
      <c r="S23" s="81"/>
      <c r="T23" s="182"/>
      <c r="U23" s="78"/>
      <c r="V23" s="206"/>
      <c r="AA23" s="183"/>
    </row>
    <row r="24" spans="2:27" ht="13.5" customHeight="1" thickTop="1">
      <c r="B24" s="272">
        <v>3</v>
      </c>
      <c r="C24" s="278" t="s">
        <v>14</v>
      </c>
      <c r="D24" s="279"/>
      <c r="E24" s="279"/>
      <c r="F24" s="279"/>
      <c r="G24" s="279"/>
      <c r="H24" s="279"/>
      <c r="I24" s="280"/>
      <c r="J24" s="12"/>
      <c r="K24" s="44"/>
      <c r="L24" s="44"/>
      <c r="M24" s="44"/>
      <c r="N24" s="44"/>
      <c r="O24" s="44"/>
      <c r="P24" s="44"/>
      <c r="Q24" s="44"/>
      <c r="R24" s="104"/>
      <c r="S24" s="82"/>
      <c r="T24" s="180"/>
      <c r="U24" s="77" t="str">
        <f>IF(OR(AND(T24=AA24,S25=AF25),AND(T24=X24,S25=AF25),AND(T24=Y24,S25=AF25),AND(T24=Z24,S25=AF25)),Z13,IF(OR(T24=AA24,T24=X24,T24=Y24,T24=Z24),Y14,IF(S25=AF25,Z14,IF(T24="",X13,Y13))))</f>
        <v>Fyll i UTRÄKNING och SVAR!</v>
      </c>
      <c r="V24" s="204">
        <f>IF(U24=Z13,2,IF(U24=Y14,0.5,IF(U24=Z14,1.5,0)))</f>
        <v>0</v>
      </c>
      <c r="W24" s="2"/>
      <c r="X24" s="1" t="s">
        <v>54</v>
      </c>
      <c r="Y24" s="1" t="s">
        <v>55</v>
      </c>
      <c r="Z24" s="1" t="s">
        <v>36</v>
      </c>
      <c r="AA24" s="198" t="s">
        <v>36</v>
      </c>
    </row>
    <row r="25" spans="2:32" ht="13.5" customHeight="1" thickBot="1">
      <c r="B25" s="270"/>
      <c r="C25" s="281"/>
      <c r="D25" s="238"/>
      <c r="E25" s="238"/>
      <c r="F25" s="238"/>
      <c r="G25" s="238"/>
      <c r="H25" s="238"/>
      <c r="I25" s="239"/>
      <c r="J25" s="14"/>
      <c r="K25" s="38"/>
      <c r="L25" s="38"/>
      <c r="M25" s="45"/>
      <c r="N25" s="46"/>
      <c r="O25" s="94"/>
      <c r="P25" s="167"/>
      <c r="Q25" s="94"/>
      <c r="R25" s="176" t="s">
        <v>23</v>
      </c>
      <c r="S25" s="196">
        <f>O25*Q25/(O26+0.01)</f>
        <v>0</v>
      </c>
      <c r="T25" s="181"/>
      <c r="U25" s="73" t="str">
        <f>IF(T24="92",X14," ")</f>
        <v> </v>
      </c>
      <c r="V25" s="205"/>
      <c r="W25" s="2"/>
      <c r="AA25" s="199"/>
      <c r="AB25" s="47">
        <v>61.4</v>
      </c>
      <c r="AC25" s="47"/>
      <c r="AD25" s="48">
        <v>60</v>
      </c>
      <c r="AE25" s="193" t="s">
        <v>23</v>
      </c>
      <c r="AF25" s="195">
        <f>AB25/AC26*AD25/(AB26+0.01)</f>
        <v>92.0769807548113</v>
      </c>
    </row>
    <row r="26" spans="2:32" ht="13.5" customHeight="1">
      <c r="B26" s="271"/>
      <c r="C26" s="240"/>
      <c r="D26" s="282"/>
      <c r="E26" s="282"/>
      <c r="F26" s="282"/>
      <c r="G26" s="282"/>
      <c r="H26" s="282"/>
      <c r="I26" s="239"/>
      <c r="J26" s="14"/>
      <c r="K26" s="38"/>
      <c r="L26" s="38"/>
      <c r="M26" s="45"/>
      <c r="N26" s="46"/>
      <c r="O26" s="316"/>
      <c r="P26" s="317"/>
      <c r="Q26" s="317"/>
      <c r="R26" s="177"/>
      <c r="S26" s="196"/>
      <c r="T26" s="181"/>
      <c r="U26" s="73" t="str">
        <f>IF(T24="92,1 km/h","Avrunda!"," ")</f>
        <v> </v>
      </c>
      <c r="V26" s="205"/>
      <c r="W26" s="3"/>
      <c r="AA26" s="199"/>
      <c r="AB26" s="71">
        <v>40</v>
      </c>
      <c r="AC26" s="89">
        <v>1</v>
      </c>
      <c r="AD26" s="71"/>
      <c r="AE26" s="194"/>
      <c r="AF26" s="195"/>
    </row>
    <row r="27" spans="2:27" ht="13.5" customHeight="1" thickBot="1">
      <c r="B27" s="273"/>
      <c r="C27" s="241"/>
      <c r="D27" s="242"/>
      <c r="E27" s="242"/>
      <c r="F27" s="242"/>
      <c r="G27" s="242"/>
      <c r="H27" s="242"/>
      <c r="I27" s="243"/>
      <c r="J27" s="14"/>
      <c r="K27" s="45"/>
      <c r="L27" s="45"/>
      <c r="M27" s="70" t="s">
        <v>39</v>
      </c>
      <c r="N27" s="51"/>
      <c r="O27" s="51"/>
      <c r="P27" s="51"/>
      <c r="Q27" s="51"/>
      <c r="R27" s="106"/>
      <c r="S27" s="83"/>
      <c r="T27" s="182"/>
      <c r="U27" s="78"/>
      <c r="V27" s="206"/>
      <c r="AA27" s="183"/>
    </row>
    <row r="28" spans="2:27" ht="13.5" customHeight="1" thickTop="1">
      <c r="B28" s="266">
        <v>4</v>
      </c>
      <c r="C28" s="146"/>
      <c r="D28" s="147"/>
      <c r="E28" s="147"/>
      <c r="F28" s="147"/>
      <c r="G28" s="147"/>
      <c r="H28" s="147"/>
      <c r="I28" s="148"/>
      <c r="J28" s="15"/>
      <c r="K28" s="52"/>
      <c r="L28" s="52"/>
      <c r="M28" s="53"/>
      <c r="N28" s="53"/>
      <c r="O28" s="53"/>
      <c r="P28" s="53"/>
      <c r="Q28" s="53"/>
      <c r="R28" s="107"/>
      <c r="S28" s="84"/>
      <c r="T28" s="180"/>
      <c r="U28" s="77" t="str">
        <f>IF(OR(AND(T28=AA28,S30=AJ30),AND(T28=X28,S30=AJ30),AND(T28=Y28,S30=AJ30),AND(T28=Z28,S30=AJ30)),Z13,IF(OR(T28=AA28,T28=X28,T28=Y28,T28=Z28),Y14,IF(S30=AJ30,Z14,IF(T28="",X13,Y13))))</f>
        <v>Fyll i UTRÄKNING och SVAR!</v>
      </c>
      <c r="V28" s="204">
        <f>IF(U28=Z13,2,IF(U28=Y14,0.5,IF(U28=Z14,1.5,0)))</f>
        <v>0</v>
      </c>
      <c r="X28" s="1" t="s">
        <v>56</v>
      </c>
      <c r="Y28" s="172">
        <v>86</v>
      </c>
      <c r="Z28" s="1" t="s">
        <v>66</v>
      </c>
      <c r="AA28" s="236" t="s">
        <v>24</v>
      </c>
    </row>
    <row r="29" spans="2:27" ht="13.5" customHeight="1">
      <c r="B29" s="267"/>
      <c r="C29" s="149" t="s">
        <v>2</v>
      </c>
      <c r="D29" s="150"/>
      <c r="E29" s="150"/>
      <c r="F29" s="150"/>
      <c r="G29" s="150"/>
      <c r="H29" s="150"/>
      <c r="I29" s="151"/>
      <c r="J29" s="16"/>
      <c r="K29" s="54"/>
      <c r="L29" s="54"/>
      <c r="M29" s="55"/>
      <c r="N29" s="55"/>
      <c r="O29" s="55"/>
      <c r="P29" s="55"/>
      <c r="Q29" s="55"/>
      <c r="R29" s="108"/>
      <c r="S29" s="85"/>
      <c r="T29" s="181"/>
      <c r="U29" s="73" t="str">
        <f>IF(T28="86",X14," ")</f>
        <v> </v>
      </c>
      <c r="V29" s="205"/>
      <c r="AA29" s="199"/>
    </row>
    <row r="30" spans="2:36" ht="13.5" customHeight="1">
      <c r="B30" s="267"/>
      <c r="C30" s="152"/>
      <c r="D30" s="150"/>
      <c r="E30" s="150"/>
      <c r="F30" s="150"/>
      <c r="G30" s="150"/>
      <c r="H30" s="150"/>
      <c r="I30" s="151"/>
      <c r="J30" s="16"/>
      <c r="K30" s="109"/>
      <c r="L30" s="109"/>
      <c r="M30" s="110"/>
      <c r="N30" s="110"/>
      <c r="O30" s="110"/>
      <c r="P30" s="110"/>
      <c r="Q30" s="110"/>
      <c r="R30" s="58" t="s">
        <v>23</v>
      </c>
      <c r="S30" s="97">
        <f>K30*M30*O30*Q30</f>
        <v>0</v>
      </c>
      <c r="T30" s="181"/>
      <c r="U30" s="73" t="str">
        <f>IF(T28="85,7 kr","Avrunda!"," ")</f>
        <v> </v>
      </c>
      <c r="V30" s="205"/>
      <c r="AA30" s="199"/>
      <c r="AB30" s="56">
        <v>0.93</v>
      </c>
      <c r="AC30" s="56"/>
      <c r="AD30" s="57">
        <v>15</v>
      </c>
      <c r="AE30" s="57"/>
      <c r="AF30" s="57">
        <v>61.4</v>
      </c>
      <c r="AG30" s="57"/>
      <c r="AH30" s="57">
        <v>0.1</v>
      </c>
      <c r="AI30" s="58" t="s">
        <v>23</v>
      </c>
      <c r="AJ30" s="67">
        <f>AB30*AD30*AF30*AH30</f>
        <v>85.65300000000002</v>
      </c>
    </row>
    <row r="31" spans="2:27" ht="13.5" customHeight="1" thickBot="1">
      <c r="B31" s="268"/>
      <c r="C31" s="263" t="s">
        <v>45</v>
      </c>
      <c r="D31" s="264"/>
      <c r="E31" s="264"/>
      <c r="F31" s="264"/>
      <c r="G31" s="264"/>
      <c r="H31" s="264"/>
      <c r="I31" s="265"/>
      <c r="J31" s="17"/>
      <c r="K31" s="59"/>
      <c r="L31" s="59"/>
      <c r="M31" s="184" t="s">
        <v>39</v>
      </c>
      <c r="N31" s="185"/>
      <c r="O31" s="185"/>
      <c r="P31" s="185"/>
      <c r="Q31" s="185"/>
      <c r="R31" s="185"/>
      <c r="S31" s="186"/>
      <c r="T31" s="182"/>
      <c r="U31" s="78"/>
      <c r="V31" s="206"/>
      <c r="AA31" s="183"/>
    </row>
    <row r="32" spans="2:27" ht="13.5" customHeight="1" thickTop="1">
      <c r="B32" s="145"/>
      <c r="C32" s="153"/>
      <c r="D32" s="154"/>
      <c r="E32" s="154"/>
      <c r="F32" s="154"/>
      <c r="G32" s="154"/>
      <c r="H32" s="154"/>
      <c r="I32" s="155"/>
      <c r="J32" s="18"/>
      <c r="K32" s="53"/>
      <c r="L32" s="53"/>
      <c r="M32" s="53"/>
      <c r="N32" s="53"/>
      <c r="O32" s="53"/>
      <c r="P32" s="53"/>
      <c r="Q32" s="53"/>
      <c r="R32" s="99"/>
      <c r="S32" s="84"/>
      <c r="T32" s="180"/>
      <c r="U32" s="77" t="str">
        <f>IF(OR(AND(T32=AA32,S33=AJ34),AND(T32=X32,S33=AJ34),AND(T32=Y32,S33=AJ34),AND(T32=Z32,S33=AJ34)),Z13,IF(OR(T32=AA32,T32=X32,T32=Y32,T32=Z32),Y14,IF(S33=AJ34,Z14,IF(T32="",X13,Y13))))</f>
        <v>Fyll i UTRÄKNING och SVAR!</v>
      </c>
      <c r="V32" s="204">
        <f>IF(U32=Z13,2,IF(U32=Y14,0.5,IF(U32=Z14,1.5,0)))</f>
        <v>0</v>
      </c>
      <c r="X32" s="1" t="s">
        <v>15</v>
      </c>
      <c r="Y32" s="1" t="s">
        <v>57</v>
      </c>
      <c r="Z32" s="1" t="s">
        <v>72</v>
      </c>
      <c r="AA32" s="179" t="s">
        <v>15</v>
      </c>
    </row>
    <row r="33" spans="2:27" ht="13.5" customHeight="1" thickBot="1">
      <c r="B33" s="270">
        <v>5</v>
      </c>
      <c r="C33" s="237" t="s">
        <v>46</v>
      </c>
      <c r="D33" s="238"/>
      <c r="E33" s="238"/>
      <c r="F33" s="238"/>
      <c r="G33" s="238"/>
      <c r="H33" s="238"/>
      <c r="I33" s="239"/>
      <c r="J33" s="14"/>
      <c r="K33" s="111"/>
      <c r="L33" s="166"/>
      <c r="M33" s="111"/>
      <c r="N33" s="166"/>
      <c r="O33" s="111"/>
      <c r="P33" s="166"/>
      <c r="Q33" s="112"/>
      <c r="R33" s="197" t="s">
        <v>23</v>
      </c>
      <c r="S33" s="196">
        <f>K33*M33*O33*Q33/(K34+0.01)</f>
        <v>0</v>
      </c>
      <c r="T33" s="181"/>
      <c r="U33" s="73" t="str">
        <f>IF(T32="143",X14," ")</f>
        <v> </v>
      </c>
      <c r="V33" s="205"/>
      <c r="AA33" s="199"/>
    </row>
    <row r="34" spans="2:36" ht="13.5" customHeight="1" thickBot="1" thickTop="1">
      <c r="B34" s="271"/>
      <c r="C34" s="240"/>
      <c r="D34" s="238"/>
      <c r="E34" s="238"/>
      <c r="F34" s="238"/>
      <c r="G34" s="238"/>
      <c r="H34" s="238"/>
      <c r="I34" s="239"/>
      <c r="J34" s="14"/>
      <c r="K34" s="318"/>
      <c r="L34" s="249"/>
      <c r="M34" s="249"/>
      <c r="N34" s="249"/>
      <c r="O34" s="249"/>
      <c r="P34" s="249"/>
      <c r="Q34" s="249"/>
      <c r="R34" s="215"/>
      <c r="S34" s="274"/>
      <c r="T34" s="181"/>
      <c r="U34" s="73" t="str">
        <f>IF(T32="142,8 ml","Avrunda!"," ")</f>
        <v> </v>
      </c>
      <c r="V34" s="205"/>
      <c r="AA34" s="199"/>
      <c r="AB34" s="60">
        <v>61.4</v>
      </c>
      <c r="AC34" s="60"/>
      <c r="AD34" s="60">
        <v>0.93</v>
      </c>
      <c r="AE34" s="60"/>
      <c r="AF34" s="60">
        <v>0.1</v>
      </c>
      <c r="AG34" s="60"/>
      <c r="AH34" s="61">
        <v>1000</v>
      </c>
      <c r="AI34" s="193" t="s">
        <v>23</v>
      </c>
      <c r="AJ34" s="178">
        <f>AB34*AD34*AF34*AH34/(AD35+0.01)</f>
        <v>142.71932016995754</v>
      </c>
    </row>
    <row r="35" spans="2:36" ht="13.5" customHeight="1" thickBot="1" thickTop="1">
      <c r="B35" s="273"/>
      <c r="C35" s="241"/>
      <c r="D35" s="242"/>
      <c r="E35" s="242"/>
      <c r="F35" s="242"/>
      <c r="G35" s="242"/>
      <c r="H35" s="242"/>
      <c r="I35" s="243"/>
      <c r="J35" s="19"/>
      <c r="K35" s="51"/>
      <c r="L35" s="51"/>
      <c r="M35" s="69" t="s">
        <v>41</v>
      </c>
      <c r="N35" s="51"/>
      <c r="O35" s="51"/>
      <c r="P35" s="51"/>
      <c r="Q35" s="51"/>
      <c r="R35" s="100"/>
      <c r="S35" s="83"/>
      <c r="T35" s="182"/>
      <c r="U35" s="73" t="str">
        <f>IF(T32="143 ml/min","Jovisst! Men skriv 143 ml !"," ")</f>
        <v> </v>
      </c>
      <c r="V35" s="206"/>
      <c r="AA35" s="183"/>
      <c r="AB35" s="50"/>
      <c r="AC35" s="50"/>
      <c r="AD35" s="62">
        <v>40</v>
      </c>
      <c r="AE35" s="62"/>
      <c r="AF35" s="50"/>
      <c r="AG35" s="50"/>
      <c r="AH35" s="50"/>
      <c r="AI35" s="177"/>
      <c r="AJ35" s="200"/>
    </row>
    <row r="36" spans="2:27" ht="14.25" customHeight="1" thickTop="1">
      <c r="B36" s="139">
        <v>6</v>
      </c>
      <c r="C36" s="152"/>
      <c r="D36" s="150"/>
      <c r="E36" s="150"/>
      <c r="F36" s="150"/>
      <c r="G36" s="150"/>
      <c r="H36" s="150"/>
      <c r="I36" s="151"/>
      <c r="J36" s="16"/>
      <c r="K36" s="38"/>
      <c r="L36" s="38"/>
      <c r="M36" s="38"/>
      <c r="N36" s="38"/>
      <c r="O36" s="38"/>
      <c r="P36" s="38"/>
      <c r="Q36" s="38"/>
      <c r="R36" s="98"/>
      <c r="S36" s="86"/>
      <c r="T36" s="180"/>
      <c r="U36" s="77" t="str">
        <f>IF(OR(AND(T36=AA36,S37=AF37),AND(T36=X36,S37=AF37),AND(T36=Y36,S37=AF37),AND(T36=Z36,S37=AF37)),Z13,IF(OR(T36=AA36,T36=X36,T36=Y36,T36=Z36),Y14,IF(S37=AF37,Z14,IF(T36="",X13,Y13))))</f>
        <v>Fyll i UTRÄKNING och SVAR!</v>
      </c>
      <c r="V36" s="204">
        <f>IF(U36=Z13,2,IF(U36=Y14,0.5,IF(U36=Z14,1.5,0)))</f>
        <v>0</v>
      </c>
      <c r="X36" s="1" t="s">
        <v>59</v>
      </c>
      <c r="Y36" s="1" t="s">
        <v>60</v>
      </c>
      <c r="Z36" s="1" t="s">
        <v>71</v>
      </c>
      <c r="AA36" s="198" t="s">
        <v>35</v>
      </c>
    </row>
    <row r="37" spans="2:32" ht="14.25" customHeight="1" thickBot="1">
      <c r="B37" s="139"/>
      <c r="C37" s="244" t="s">
        <v>47</v>
      </c>
      <c r="D37" s="245"/>
      <c r="E37" s="245"/>
      <c r="F37" s="245"/>
      <c r="G37" s="245"/>
      <c r="H37" s="245"/>
      <c r="I37" s="246"/>
      <c r="J37" s="16"/>
      <c r="K37" s="45"/>
      <c r="L37" s="45"/>
      <c r="M37" s="45"/>
      <c r="N37" s="169"/>
      <c r="O37" s="112"/>
      <c r="P37" s="175"/>
      <c r="Q37" s="112"/>
      <c r="R37" s="197" t="s">
        <v>23</v>
      </c>
      <c r="S37" s="196">
        <f>O37*Q37/(O38+0.1)</f>
        <v>0</v>
      </c>
      <c r="T37" s="181"/>
      <c r="U37" s="73" t="str">
        <f>IF(T36="1,3",X14," ")</f>
        <v> </v>
      </c>
      <c r="V37" s="205"/>
      <c r="AA37" s="199"/>
      <c r="AB37" s="63">
        <v>2</v>
      </c>
      <c r="AC37" s="60"/>
      <c r="AD37" s="63">
        <v>1000</v>
      </c>
      <c r="AE37" s="58" t="s">
        <v>23</v>
      </c>
      <c r="AF37" s="49">
        <f>AB37*AD37/(AB38+0.1)</f>
        <v>1.2499218798825074</v>
      </c>
    </row>
    <row r="38" spans="2:32" ht="14.25" customHeight="1" thickTop="1">
      <c r="B38" s="139"/>
      <c r="C38" s="247"/>
      <c r="D38" s="245"/>
      <c r="E38" s="245"/>
      <c r="F38" s="245"/>
      <c r="G38" s="245"/>
      <c r="H38" s="245"/>
      <c r="I38" s="246"/>
      <c r="J38" s="16"/>
      <c r="K38" s="45"/>
      <c r="L38" s="45"/>
      <c r="M38" s="45"/>
      <c r="N38" s="169"/>
      <c r="O38" s="218"/>
      <c r="P38" s="249"/>
      <c r="Q38" s="249"/>
      <c r="R38" s="197"/>
      <c r="S38" s="196"/>
      <c r="T38" s="181"/>
      <c r="U38" s="73" t="str">
        <f>IF(T36="1 ml","Alltför grov avrundning!"," ")</f>
        <v> </v>
      </c>
      <c r="V38" s="205"/>
      <c r="AA38" s="199"/>
      <c r="AB38" s="50">
        <v>1600</v>
      </c>
      <c r="AC38" s="50"/>
      <c r="AD38" s="50"/>
      <c r="AE38" s="58"/>
      <c r="AF38" s="49"/>
    </row>
    <row r="39" spans="2:27" ht="14.25" customHeight="1" thickBot="1">
      <c r="B39" s="139"/>
      <c r="C39" s="152"/>
      <c r="D39" s="150"/>
      <c r="E39" s="150"/>
      <c r="F39" s="150"/>
      <c r="G39" s="150"/>
      <c r="H39" s="150"/>
      <c r="I39" s="151"/>
      <c r="J39" s="16"/>
      <c r="K39" s="38"/>
      <c r="L39" s="38"/>
      <c r="M39" s="38"/>
      <c r="N39" s="38"/>
      <c r="O39" s="38"/>
      <c r="P39" s="38"/>
      <c r="Q39" s="38"/>
      <c r="R39" s="98"/>
      <c r="S39" s="86"/>
      <c r="T39" s="182"/>
      <c r="U39" s="73" t="str">
        <f>IF(T36="1,3 ml/mil","OK! Men skriv 1,3 ml"," ")</f>
        <v> </v>
      </c>
      <c r="V39" s="206"/>
      <c r="AA39" s="183"/>
    </row>
    <row r="40" spans="2:27" ht="13.5" customHeight="1" thickTop="1">
      <c r="B40" s="140">
        <v>7</v>
      </c>
      <c r="C40" s="146"/>
      <c r="D40" s="147"/>
      <c r="E40" s="147"/>
      <c r="F40" s="147"/>
      <c r="G40" s="147"/>
      <c r="H40" s="147"/>
      <c r="I40" s="148"/>
      <c r="J40" s="15"/>
      <c r="K40" s="44"/>
      <c r="L40" s="44"/>
      <c r="M40" s="44"/>
      <c r="N40" s="44"/>
      <c r="O40" s="44"/>
      <c r="P40" s="44"/>
      <c r="Q40" s="44"/>
      <c r="R40" s="101"/>
      <c r="S40" s="82"/>
      <c r="T40" s="180"/>
      <c r="U40" s="77" t="str">
        <f>IF(OR(AND(T40=AA40,S41=AH41),AND(T40=X40,S41=AH41),AND(T40=Y40,S41=AH41),AND(T40=Z40,S41=AH41)),Z13,IF(OR(T40=AA40,T40=X40,T40=Y40,T40=Z40),Y14,IF(S41=AH41,Z14,IF(T40="",X13,Y13))))</f>
        <v>Fyll i UTRÄKNING och SVAR!</v>
      </c>
      <c r="V40" s="204">
        <f>IF(U40=Z13,2,IF(U40=Y14,0.5,IF(U40=Z14,1.5,0)))</f>
        <v>0</v>
      </c>
      <c r="X40" s="1" t="s">
        <v>61</v>
      </c>
      <c r="Y40" s="1" t="s">
        <v>62</v>
      </c>
      <c r="Z40" s="1" t="s">
        <v>70</v>
      </c>
      <c r="AA40" s="198" t="s">
        <v>25</v>
      </c>
    </row>
    <row r="41" spans="2:34" ht="13.5" customHeight="1" thickBot="1">
      <c r="B41" s="139"/>
      <c r="C41" s="149" t="s">
        <v>3</v>
      </c>
      <c r="D41" s="156"/>
      <c r="E41" s="156"/>
      <c r="F41" s="156"/>
      <c r="G41" s="156"/>
      <c r="H41" s="156"/>
      <c r="I41" s="151"/>
      <c r="J41" s="16"/>
      <c r="K41" s="46"/>
      <c r="L41" s="46"/>
      <c r="M41" s="112"/>
      <c r="N41" s="175"/>
      <c r="O41" s="112"/>
      <c r="P41" s="175"/>
      <c r="Q41" s="112"/>
      <c r="R41" s="197" t="s">
        <v>23</v>
      </c>
      <c r="S41" s="196">
        <f>M41*O41*Q41/(M42+0.01)</f>
        <v>0</v>
      </c>
      <c r="T41" s="181"/>
      <c r="U41" s="73" t="str">
        <f>IF(T40="56",X14," ")</f>
        <v> </v>
      </c>
      <c r="V41" s="205"/>
      <c r="AA41" s="199"/>
      <c r="AB41" s="60">
        <v>2</v>
      </c>
      <c r="AC41" s="60"/>
      <c r="AD41" s="60">
        <v>50</v>
      </c>
      <c r="AE41" s="60"/>
      <c r="AF41" s="60">
        <v>900</v>
      </c>
      <c r="AG41" s="176" t="s">
        <v>23</v>
      </c>
      <c r="AH41" s="178">
        <f>AB41*AD41*AF41/(AD42+0.01)</f>
        <v>56.24964843969725</v>
      </c>
    </row>
    <row r="42" spans="2:34" ht="13.5" customHeight="1" thickTop="1">
      <c r="B42" s="139"/>
      <c r="C42" s="149" t="s">
        <v>48</v>
      </c>
      <c r="D42" s="156"/>
      <c r="E42" s="156"/>
      <c r="F42" s="156"/>
      <c r="G42" s="156"/>
      <c r="H42" s="156"/>
      <c r="I42" s="151"/>
      <c r="J42" s="16"/>
      <c r="K42" s="46"/>
      <c r="L42" s="46"/>
      <c r="M42" s="218"/>
      <c r="N42" s="219"/>
      <c r="O42" s="219"/>
      <c r="P42" s="219"/>
      <c r="Q42" s="219"/>
      <c r="R42" s="197"/>
      <c r="S42" s="196"/>
      <c r="T42" s="181"/>
      <c r="U42" s="73" t="str">
        <f>IF(T40="56,3 kr","Avrunda!"," ")</f>
        <v> </v>
      </c>
      <c r="V42" s="205"/>
      <c r="AA42" s="199"/>
      <c r="AB42" s="50"/>
      <c r="AC42" s="50"/>
      <c r="AD42" s="50">
        <v>1600</v>
      </c>
      <c r="AE42" s="50"/>
      <c r="AF42" s="50"/>
      <c r="AG42" s="176"/>
      <c r="AH42" s="178"/>
    </row>
    <row r="43" spans="2:27" ht="13.5" customHeight="1" thickBot="1">
      <c r="B43" s="139"/>
      <c r="C43" s="152"/>
      <c r="D43" s="150"/>
      <c r="E43" s="150"/>
      <c r="F43" s="150"/>
      <c r="G43" s="150"/>
      <c r="H43" s="150"/>
      <c r="I43" s="151"/>
      <c r="J43" s="16"/>
      <c r="K43" s="38"/>
      <c r="L43" s="38"/>
      <c r="M43" s="68" t="s">
        <v>39</v>
      </c>
      <c r="N43" s="38"/>
      <c r="O43" s="38"/>
      <c r="P43" s="38"/>
      <c r="Q43" s="38"/>
      <c r="R43" s="98"/>
      <c r="S43" s="86"/>
      <c r="T43" s="181"/>
      <c r="U43" s="73" t="str">
        <f>IF(T40="56 kr/år","Jo, men skriv bara 56 kr!"," ")</f>
        <v> </v>
      </c>
      <c r="V43" s="206"/>
      <c r="AA43" s="199"/>
    </row>
    <row r="44" spans="2:27" ht="16.5" customHeight="1" hidden="1" thickBot="1">
      <c r="B44" s="157"/>
      <c r="C44" s="158"/>
      <c r="D44" s="159"/>
      <c r="E44" s="159"/>
      <c r="F44" s="159"/>
      <c r="G44" s="159"/>
      <c r="H44" s="159"/>
      <c r="I44" s="160"/>
      <c r="J44" s="20"/>
      <c r="K44" s="51"/>
      <c r="L44" s="51"/>
      <c r="M44" s="51"/>
      <c r="N44" s="51"/>
      <c r="O44" s="51"/>
      <c r="P44" s="51"/>
      <c r="Q44" s="51"/>
      <c r="R44" s="100"/>
      <c r="S44" s="83"/>
      <c r="T44" s="64"/>
      <c r="U44" s="79"/>
      <c r="V44" s="75"/>
      <c r="AA44" s="21"/>
    </row>
    <row r="45" spans="2:27" ht="13.5" customHeight="1" thickTop="1">
      <c r="B45" s="140">
        <v>8</v>
      </c>
      <c r="C45" s="146"/>
      <c r="D45" s="147"/>
      <c r="E45" s="147"/>
      <c r="F45" s="147"/>
      <c r="G45" s="147"/>
      <c r="H45" s="147"/>
      <c r="I45" s="148"/>
      <c r="J45" s="15"/>
      <c r="K45" s="44"/>
      <c r="L45" s="44"/>
      <c r="M45" s="44"/>
      <c r="N45" s="44"/>
      <c r="O45" s="44"/>
      <c r="P45" s="44"/>
      <c r="Q45" s="44"/>
      <c r="R45" s="101"/>
      <c r="S45" s="82"/>
      <c r="T45" s="180"/>
      <c r="U45" s="77" t="str">
        <f>IF(OR(AND(T45=AA45,S46=AD46),AND(T45=X45,S46=AD46),AND(T45=Y45,S46=AD46),AND(T45=Z45,S46=AD46)),Z13,IF(OR(T45=AA45,T45=X45,T45=Y45,T45=Z45),Y14,IF(S46=AD46,Z14,IF(T45="",X13,Y13))))</f>
        <v>Fyll i UTRÄKNING och SVAR!</v>
      </c>
      <c r="V45" s="204">
        <f>IF(U45=Z13,2,IF(U45=Y14,0.5,IF(U45=Z14,1.5,0)))</f>
        <v>0</v>
      </c>
      <c r="X45" s="1" t="s">
        <v>63</v>
      </c>
      <c r="Y45" s="172">
        <v>8000</v>
      </c>
      <c r="Z45" s="1" t="s">
        <v>69</v>
      </c>
      <c r="AA45" s="198" t="s">
        <v>26</v>
      </c>
    </row>
    <row r="46" spans="2:30" ht="13.5" customHeight="1" thickBot="1">
      <c r="B46" s="139"/>
      <c r="C46" s="149" t="s">
        <v>19</v>
      </c>
      <c r="D46" s="156"/>
      <c r="E46" s="156"/>
      <c r="F46" s="156"/>
      <c r="G46" s="156"/>
      <c r="H46" s="156"/>
      <c r="I46" s="151"/>
      <c r="J46" s="16"/>
      <c r="K46" s="38"/>
      <c r="L46" s="38"/>
      <c r="M46" s="169"/>
      <c r="N46" s="169"/>
      <c r="O46" s="169"/>
      <c r="P46" s="170"/>
      <c r="Q46" s="111"/>
      <c r="R46" s="197" t="s">
        <v>23</v>
      </c>
      <c r="S46" s="216">
        <f>Q46/(Q47+0.00001)</f>
        <v>0</v>
      </c>
      <c r="T46" s="181"/>
      <c r="U46" s="73" t="str">
        <f>IF(T45="8000 kr/år","OK!, men skriv bara kr!"," ")</f>
        <v> </v>
      </c>
      <c r="V46" s="205"/>
      <c r="AA46" s="199"/>
      <c r="AB46" s="60">
        <v>120000</v>
      </c>
      <c r="AC46" s="176" t="s">
        <v>23</v>
      </c>
      <c r="AD46" s="200">
        <f>AB46/(AB47+0.00001)</f>
        <v>7999.994666670223</v>
      </c>
    </row>
    <row r="47" spans="2:30" ht="13.5" customHeight="1" thickTop="1">
      <c r="B47" s="139"/>
      <c r="C47" s="149" t="s">
        <v>49</v>
      </c>
      <c r="D47" s="156"/>
      <c r="E47" s="156"/>
      <c r="F47" s="156"/>
      <c r="G47" s="156"/>
      <c r="H47" s="156"/>
      <c r="I47" s="151"/>
      <c r="J47" s="16"/>
      <c r="K47" s="38"/>
      <c r="L47" s="38"/>
      <c r="M47" s="169"/>
      <c r="N47" s="169"/>
      <c r="O47" s="169"/>
      <c r="P47" s="170"/>
      <c r="Q47" s="91"/>
      <c r="R47" s="215"/>
      <c r="S47" s="216"/>
      <c r="T47" s="181"/>
      <c r="U47" s="73" t="str">
        <f>IF(T45="8000",X14," ")</f>
        <v> </v>
      </c>
      <c r="V47" s="205"/>
      <c r="AA47" s="199"/>
      <c r="AB47" s="37">
        <v>15</v>
      </c>
      <c r="AC47" s="177"/>
      <c r="AD47" s="200"/>
    </row>
    <row r="48" spans="2:27" ht="13.5" customHeight="1" thickBot="1">
      <c r="B48" s="157"/>
      <c r="C48" s="158"/>
      <c r="D48" s="159"/>
      <c r="E48" s="159"/>
      <c r="F48" s="159"/>
      <c r="G48" s="159"/>
      <c r="H48" s="159"/>
      <c r="I48" s="160"/>
      <c r="J48" s="20"/>
      <c r="K48" s="51"/>
      <c r="L48" s="51"/>
      <c r="M48" s="51"/>
      <c r="N48" s="51"/>
      <c r="O48" s="51"/>
      <c r="P48" s="51"/>
      <c r="Q48" s="51"/>
      <c r="R48" s="102" t="s">
        <v>40</v>
      </c>
      <c r="S48" s="83"/>
      <c r="T48" s="182"/>
      <c r="U48" s="78"/>
      <c r="V48" s="206"/>
      <c r="AA48" s="183"/>
    </row>
    <row r="49" spans="2:27" ht="1.5" customHeight="1" thickTop="1">
      <c r="B49" s="139"/>
      <c r="C49" s="152"/>
      <c r="D49" s="150"/>
      <c r="E49" s="150"/>
      <c r="F49" s="150"/>
      <c r="G49" s="150"/>
      <c r="H49" s="150"/>
      <c r="I49" s="151"/>
      <c r="J49" s="16"/>
      <c r="K49" s="38"/>
      <c r="L49" s="38"/>
      <c r="M49" s="38"/>
      <c r="N49" s="38"/>
      <c r="O49" s="38"/>
      <c r="P49" s="38"/>
      <c r="Q49" s="38"/>
      <c r="R49" s="98"/>
      <c r="S49" s="81"/>
      <c r="T49" s="65"/>
      <c r="U49" s="80" t="s">
        <v>0</v>
      </c>
      <c r="V49" s="74"/>
      <c r="AA49" s="13"/>
    </row>
    <row r="50" spans="2:27" ht="13.5" customHeight="1">
      <c r="B50" s="139">
        <v>9</v>
      </c>
      <c r="C50" s="244" t="s">
        <v>4</v>
      </c>
      <c r="D50" s="245"/>
      <c r="E50" s="245"/>
      <c r="F50" s="245"/>
      <c r="G50" s="245"/>
      <c r="H50" s="245"/>
      <c r="I50" s="246"/>
      <c r="J50" s="16"/>
      <c r="K50" s="38"/>
      <c r="L50" s="38"/>
      <c r="M50" s="38"/>
      <c r="N50" s="38"/>
      <c r="O50" s="38"/>
      <c r="P50" s="38"/>
      <c r="Q50" s="38"/>
      <c r="R50" s="98"/>
      <c r="S50" s="86"/>
      <c r="T50" s="248"/>
      <c r="U50" s="73" t="str">
        <f>IF(OR(AND(T50=AA50,S51=AF51),AND(T50=X50,S51=AF51),AND(T50=Y50,S51=AF51),AND(T50=Z50,S51=AF51)),Z13,IF(OR(T50=AA50,T50=X50,T50=Y50,T50=Z50),Y14,IF(S51=AF51,Z14,IF(T50="",X13,Y13))))</f>
        <v>Fyll i UTRÄKNING och SVAR!</v>
      </c>
      <c r="V50" s="233">
        <f>IF(U50=Z13,2,IF(U50=Y14,0.5,IF(U50=Z14,1.5,0)))</f>
        <v>0</v>
      </c>
      <c r="X50" s="1" t="s">
        <v>64</v>
      </c>
      <c r="Y50" s="172">
        <v>1600</v>
      </c>
      <c r="Z50" s="1" t="s">
        <v>68</v>
      </c>
      <c r="AA50" s="235" t="s">
        <v>27</v>
      </c>
    </row>
    <row r="51" spans="2:32" ht="13.5" customHeight="1" thickBot="1">
      <c r="B51" s="139"/>
      <c r="C51" s="247"/>
      <c r="D51" s="245"/>
      <c r="E51" s="245"/>
      <c r="F51" s="245"/>
      <c r="G51" s="245"/>
      <c r="H51" s="245"/>
      <c r="I51" s="246"/>
      <c r="J51" s="16"/>
      <c r="K51" s="45"/>
      <c r="L51" s="45"/>
      <c r="M51" s="45"/>
      <c r="N51" s="45"/>
      <c r="O51" s="112"/>
      <c r="P51" s="175"/>
      <c r="Q51" s="112"/>
      <c r="R51" s="197" t="s">
        <v>23</v>
      </c>
      <c r="S51" s="216">
        <f>O51*Q51/(O52+0.00001)</f>
        <v>0</v>
      </c>
      <c r="T51" s="181"/>
      <c r="U51" s="73" t="str">
        <f>IF(T50="1600 kr/år","Jovisst, men skriv kr !"," ")</f>
        <v> </v>
      </c>
      <c r="V51" s="233"/>
      <c r="AA51" s="199"/>
      <c r="AB51" s="60">
        <v>3200</v>
      </c>
      <c r="AC51" s="60"/>
      <c r="AD51" s="60">
        <v>900</v>
      </c>
      <c r="AE51" s="176" t="s">
        <v>23</v>
      </c>
      <c r="AF51" s="200">
        <f>AB51*AD51/(AD52+0.00001)</f>
        <v>1599.9999911111113</v>
      </c>
    </row>
    <row r="52" spans="2:32" ht="13.5" customHeight="1" thickTop="1">
      <c r="B52" s="139"/>
      <c r="C52" s="149" t="s">
        <v>50</v>
      </c>
      <c r="D52" s="156"/>
      <c r="E52" s="156"/>
      <c r="F52" s="156"/>
      <c r="G52" s="156"/>
      <c r="H52" s="156"/>
      <c r="I52" s="161"/>
      <c r="J52" s="16"/>
      <c r="K52" s="45"/>
      <c r="L52" s="45"/>
      <c r="M52" s="45"/>
      <c r="N52" s="45"/>
      <c r="O52" s="218"/>
      <c r="P52" s="249"/>
      <c r="Q52" s="249"/>
      <c r="R52" s="215"/>
      <c r="S52" s="217"/>
      <c r="T52" s="181"/>
      <c r="U52" s="73" t="str">
        <f>IF(T50="1600",X14," ")</f>
        <v> </v>
      </c>
      <c r="V52" s="233"/>
      <c r="AA52" s="199"/>
      <c r="AB52" s="50"/>
      <c r="AC52" s="50"/>
      <c r="AD52" s="66">
        <v>1800</v>
      </c>
      <c r="AE52" s="177"/>
      <c r="AF52" s="200"/>
    </row>
    <row r="53" spans="2:27" ht="13.5" customHeight="1" thickBot="1">
      <c r="B53" s="157"/>
      <c r="C53" s="158"/>
      <c r="D53" s="159"/>
      <c r="E53" s="159"/>
      <c r="F53" s="159"/>
      <c r="G53" s="159"/>
      <c r="H53" s="159"/>
      <c r="I53" s="160"/>
      <c r="J53" s="20"/>
      <c r="K53" s="51"/>
      <c r="L53" s="51"/>
      <c r="M53" s="51"/>
      <c r="N53" s="51"/>
      <c r="O53" s="51"/>
      <c r="P53" s="51"/>
      <c r="Q53" s="51"/>
      <c r="R53" s="102" t="s">
        <v>40</v>
      </c>
      <c r="S53" s="87"/>
      <c r="T53" s="182"/>
      <c r="U53" s="73"/>
      <c r="V53" s="234"/>
      <c r="AA53" s="183"/>
    </row>
    <row r="54" spans="2:27" ht="13.5" customHeight="1" thickTop="1">
      <c r="B54" s="139">
        <v>10</v>
      </c>
      <c r="C54" s="220" t="s">
        <v>51</v>
      </c>
      <c r="D54" s="221"/>
      <c r="E54" s="221"/>
      <c r="F54" s="221"/>
      <c r="G54" s="221"/>
      <c r="H54" s="221"/>
      <c r="I54" s="222"/>
      <c r="J54" s="16"/>
      <c r="K54" s="38"/>
      <c r="L54" s="38"/>
      <c r="M54" s="38"/>
      <c r="N54" s="38"/>
      <c r="O54" s="38"/>
      <c r="P54" s="38"/>
      <c r="Q54" s="38"/>
      <c r="R54" s="98"/>
      <c r="S54" s="86"/>
      <c r="T54" s="180"/>
      <c r="U54" s="77" t="str">
        <f>IF(OR(AND(T54=AA54,S55=AF55),AND(T54=X54,S55=AF55),AND(T54=Y54,S55=AF55),AND(T54=Z54,S55=AF55)),Z13,IF(OR(T54=AA54,T54=X54,T54=Y54,T54=Z54),Y14,IF(S55=AF55,Z14,IF(T54="",X13,Y13))))</f>
        <v>Fyll i UTRÄKNING och SVAR!</v>
      </c>
      <c r="V54" s="204">
        <f>IF(U54=Z13,2,IF(U54=Y14,0.5,IF(U54=Z14,1.5,0)))</f>
        <v>0</v>
      </c>
      <c r="X54" s="172">
        <v>31</v>
      </c>
      <c r="Y54" s="172">
        <v>31</v>
      </c>
      <c r="Z54" s="1" t="s">
        <v>67</v>
      </c>
      <c r="AA54" s="198" t="s">
        <v>20</v>
      </c>
    </row>
    <row r="55" spans="2:32" ht="13.5" customHeight="1" thickBot="1">
      <c r="B55" s="139"/>
      <c r="C55" s="223"/>
      <c r="D55" s="224"/>
      <c r="E55" s="224"/>
      <c r="F55" s="224"/>
      <c r="G55" s="224"/>
      <c r="H55" s="224"/>
      <c r="I55" s="225"/>
      <c r="J55" s="16"/>
      <c r="K55" s="45"/>
      <c r="L55" s="45"/>
      <c r="M55" s="45"/>
      <c r="N55" s="45"/>
      <c r="O55" s="111"/>
      <c r="P55" s="171"/>
      <c r="Q55" s="173"/>
      <c r="R55" s="197" t="s">
        <v>23</v>
      </c>
      <c r="S55" s="196">
        <f>(O55+Q55)/(O56+0.00001)</f>
        <v>0</v>
      </c>
      <c r="T55" s="181"/>
      <c r="U55" s="73" t="str">
        <f>IF(T54="31",X14," ")</f>
        <v> </v>
      </c>
      <c r="V55" s="205"/>
      <c r="AA55" s="199"/>
      <c r="AB55" s="60">
        <v>8000</v>
      </c>
      <c r="AC55" s="60" t="s">
        <v>18</v>
      </c>
      <c r="AD55" s="61">
        <v>20000</v>
      </c>
      <c r="AE55" s="193" t="s">
        <v>23</v>
      </c>
      <c r="AF55" s="178">
        <f>(AB55+AD55)/(AD56+0.00001)</f>
        <v>31.1111107654321</v>
      </c>
    </row>
    <row r="56" spans="2:32" ht="13.5" customHeight="1" thickTop="1">
      <c r="B56" s="139"/>
      <c r="C56" s="226"/>
      <c r="D56" s="227"/>
      <c r="E56" s="227"/>
      <c r="F56" s="227"/>
      <c r="G56" s="227"/>
      <c r="H56" s="227"/>
      <c r="I56" s="228"/>
      <c r="J56" s="16"/>
      <c r="K56" s="45"/>
      <c r="L56" s="45"/>
      <c r="M56" s="45"/>
      <c r="N56" s="45"/>
      <c r="O56" s="218"/>
      <c r="P56" s="219"/>
      <c r="Q56" s="219"/>
      <c r="R56" s="215"/>
      <c r="S56" s="196"/>
      <c r="T56" s="181"/>
      <c r="U56" s="73" t="str">
        <f>IF(T54="31,1 kr","Avrunda!"," ")</f>
        <v> </v>
      </c>
      <c r="V56" s="205"/>
      <c r="AA56" s="199"/>
      <c r="AB56" s="50"/>
      <c r="AC56" s="50"/>
      <c r="AD56" s="66">
        <v>900</v>
      </c>
      <c r="AE56" s="177"/>
      <c r="AF56" s="178"/>
    </row>
    <row r="57" spans="2:27" ht="13.5" customHeight="1" thickBot="1">
      <c r="B57" s="157"/>
      <c r="C57" s="229"/>
      <c r="D57" s="230"/>
      <c r="E57" s="230"/>
      <c r="F57" s="230"/>
      <c r="G57" s="230"/>
      <c r="H57" s="230"/>
      <c r="I57" s="231"/>
      <c r="J57" s="20"/>
      <c r="K57" s="51"/>
      <c r="L57" s="51"/>
      <c r="M57" s="51"/>
      <c r="N57" s="51"/>
      <c r="O57" s="51"/>
      <c r="P57" s="51"/>
      <c r="Q57" s="51"/>
      <c r="R57" s="102" t="s">
        <v>40</v>
      </c>
      <c r="S57" s="87"/>
      <c r="T57" s="182"/>
      <c r="U57" s="73" t="str">
        <f>IF(T54="31 kr","Ja,skriv 31 kr/mil !"," ")</f>
        <v> </v>
      </c>
      <c r="V57" s="206"/>
      <c r="AA57" s="183"/>
    </row>
    <row r="58" spans="2:22" ht="24" thickBot="1" thickTop="1">
      <c r="B58" s="31"/>
      <c r="C58" s="32"/>
      <c r="D58" s="32"/>
      <c r="E58" s="32"/>
      <c r="F58" s="32"/>
      <c r="G58" s="32"/>
      <c r="H58" s="32"/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163"/>
      <c r="T58" s="34"/>
      <c r="U58" s="35"/>
      <c r="V58" s="88"/>
    </row>
    <row r="59" spans="2:22" ht="16.5" thickTop="1">
      <c r="B59" s="25"/>
      <c r="C59" s="26"/>
      <c r="D59" s="113"/>
      <c r="E59" s="26"/>
      <c r="F59" s="26"/>
      <c r="G59" s="26"/>
      <c r="H59" s="26"/>
      <c r="I59" s="26"/>
      <c r="J59" s="207">
        <f>B14</f>
        <v>0</v>
      </c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9"/>
      <c r="V59" s="213">
        <f>SUM(V16:V54)</f>
        <v>0</v>
      </c>
    </row>
    <row r="60" spans="2:22" ht="16.5" thickBot="1">
      <c r="B60" s="25"/>
      <c r="C60" s="26"/>
      <c r="D60" s="26"/>
      <c r="E60" s="26"/>
      <c r="F60" s="26"/>
      <c r="G60" s="26"/>
      <c r="H60" s="26"/>
      <c r="I60" s="26"/>
      <c r="J60" s="210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2"/>
      <c r="V60" s="214"/>
    </row>
    <row r="61" spans="2:22" ht="16.5" thickTop="1">
      <c r="B61" s="25"/>
      <c r="C61" s="26"/>
      <c r="D61" s="26"/>
      <c r="E61" s="26"/>
      <c r="F61" s="26"/>
      <c r="G61" s="26"/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9"/>
      <c r="V61" s="30"/>
    </row>
    <row r="62" spans="2:22" ht="15.75">
      <c r="B62" s="25"/>
      <c r="C62" s="26"/>
      <c r="D62" s="26"/>
      <c r="E62" s="26"/>
      <c r="F62" s="26"/>
      <c r="G62" s="26"/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9"/>
      <c r="V62" s="30"/>
    </row>
    <row r="63" spans="2:22" ht="15.75">
      <c r="B63" s="25"/>
      <c r="C63" s="26"/>
      <c r="D63" s="26"/>
      <c r="E63" s="26"/>
      <c r="F63" s="26"/>
      <c r="G63" s="26"/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29"/>
      <c r="V63" s="30"/>
    </row>
    <row r="64" spans="2:22" ht="15.75">
      <c r="B64" s="25"/>
      <c r="C64" s="26"/>
      <c r="D64" s="26"/>
      <c r="E64" s="26"/>
      <c r="F64" s="26"/>
      <c r="G64" s="26"/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/>
      <c r="U64" s="29"/>
      <c r="V64" s="30"/>
    </row>
    <row r="65" spans="2:22" ht="15.75">
      <c r="B65" s="25"/>
      <c r="C65" s="26"/>
      <c r="D65" s="26"/>
      <c r="E65" s="26"/>
      <c r="F65" s="26"/>
      <c r="G65" s="26"/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/>
      <c r="U65" s="29"/>
      <c r="V65" s="30"/>
    </row>
    <row r="66" spans="2:22" ht="15.75">
      <c r="B66" s="25"/>
      <c r="C66" s="26"/>
      <c r="D66" s="26"/>
      <c r="E66" s="26"/>
      <c r="F66" s="26"/>
      <c r="G66" s="26"/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8"/>
      <c r="U66" s="29"/>
      <c r="V66" s="30"/>
    </row>
    <row r="67" spans="2:22" ht="15.75">
      <c r="B67" s="25"/>
      <c r="C67" s="26"/>
      <c r="D67" s="26"/>
      <c r="E67" s="26"/>
      <c r="F67" s="26"/>
      <c r="G67" s="26"/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"/>
      <c r="U67" s="29"/>
      <c r="V67" s="30"/>
    </row>
    <row r="68" spans="2:22" ht="15.75">
      <c r="B68" s="25"/>
      <c r="C68" s="26"/>
      <c r="D68" s="26"/>
      <c r="E68" s="26"/>
      <c r="F68" s="26"/>
      <c r="G68" s="26"/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8"/>
      <c r="U68" s="29"/>
      <c r="V68" s="30"/>
    </row>
    <row r="69" spans="2:22" ht="15.75">
      <c r="B69" s="25"/>
      <c r="C69" s="26"/>
      <c r="D69" s="26"/>
      <c r="E69" s="26"/>
      <c r="F69" s="26"/>
      <c r="G69" s="26"/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8"/>
      <c r="U69" s="29"/>
      <c r="V69" s="30"/>
    </row>
    <row r="70" spans="2:22" ht="15.75">
      <c r="B70" s="25"/>
      <c r="C70" s="26"/>
      <c r="D70" s="26"/>
      <c r="E70" s="26"/>
      <c r="F70" s="26"/>
      <c r="G70" s="26"/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8"/>
      <c r="U70" s="29"/>
      <c r="V70" s="30"/>
    </row>
    <row r="71" spans="2:22" ht="15.75">
      <c r="B71" s="25"/>
      <c r="C71" s="26"/>
      <c r="D71" s="26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  <c r="U71" s="29"/>
      <c r="V71" s="30"/>
    </row>
    <row r="72" spans="2:22" ht="15.75">
      <c r="B72" s="25"/>
      <c r="C72" s="26"/>
      <c r="D72" s="26"/>
      <c r="E72" s="26"/>
      <c r="F72" s="26"/>
      <c r="G72" s="26"/>
      <c r="H72" s="26"/>
      <c r="I72" s="26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  <c r="U72" s="29"/>
      <c r="V72" s="30"/>
    </row>
    <row r="73" spans="2:22" ht="15.75">
      <c r="B73" s="25"/>
      <c r="C73" s="26"/>
      <c r="D73" s="26"/>
      <c r="E73" s="26"/>
      <c r="F73" s="26"/>
      <c r="G73" s="26"/>
      <c r="H73" s="26"/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8"/>
      <c r="U73" s="29"/>
      <c r="V73" s="30"/>
    </row>
    <row r="74" spans="2:22" ht="15.75">
      <c r="B74" s="25"/>
      <c r="C74" s="26"/>
      <c r="D74" s="26"/>
      <c r="E74" s="26"/>
      <c r="F74" s="26"/>
      <c r="G74" s="26"/>
      <c r="H74" s="26"/>
      <c r="I74" s="26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8"/>
      <c r="U74" s="29"/>
      <c r="V74" s="30"/>
    </row>
    <row r="75" spans="2:22" ht="15.75">
      <c r="B75" s="25"/>
      <c r="C75" s="26"/>
      <c r="D75" s="26"/>
      <c r="E75" s="26"/>
      <c r="F75" s="26"/>
      <c r="G75" s="26"/>
      <c r="H75" s="26"/>
      <c r="I75" s="2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8"/>
      <c r="U75" s="29"/>
      <c r="V75" s="30"/>
    </row>
    <row r="76" spans="2:22" ht="15.75">
      <c r="B76" s="25"/>
      <c r="C76" s="26"/>
      <c r="D76" s="26"/>
      <c r="E76" s="26"/>
      <c r="F76" s="26"/>
      <c r="G76" s="26"/>
      <c r="H76" s="26"/>
      <c r="I76" s="26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8"/>
      <c r="U76" s="29"/>
      <c r="V76" s="30"/>
    </row>
    <row r="77" spans="2:22" ht="15.75">
      <c r="B77" s="25"/>
      <c r="C77" s="26"/>
      <c r="D77" s="26"/>
      <c r="E77" s="26"/>
      <c r="F77" s="26"/>
      <c r="G77" s="26"/>
      <c r="H77" s="26"/>
      <c r="I77" s="26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8"/>
      <c r="U77" s="29"/>
      <c r="V77" s="30"/>
    </row>
    <row r="78" spans="2:22" ht="15.75">
      <c r="B78" s="25"/>
      <c r="C78" s="26"/>
      <c r="D78" s="26"/>
      <c r="E78" s="26"/>
      <c r="F78" s="26"/>
      <c r="G78" s="26"/>
      <c r="H78" s="26"/>
      <c r="I78" s="2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8"/>
      <c r="U78" s="29"/>
      <c r="V78" s="30"/>
    </row>
    <row r="79" spans="2:22" ht="15.75">
      <c r="B79" s="25"/>
      <c r="C79" s="26"/>
      <c r="D79" s="26"/>
      <c r="E79" s="26"/>
      <c r="F79" s="26"/>
      <c r="G79" s="26"/>
      <c r="H79" s="26"/>
      <c r="I79" s="2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8"/>
      <c r="U79" s="29"/>
      <c r="V79" s="30"/>
    </row>
    <row r="80" spans="2:22" ht="15.75">
      <c r="B80" s="25"/>
      <c r="C80" s="26"/>
      <c r="D80" s="26"/>
      <c r="E80" s="26"/>
      <c r="F80" s="26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8"/>
      <c r="U80" s="29"/>
      <c r="V80" s="30"/>
    </row>
    <row r="81" spans="2:22" ht="15.75">
      <c r="B81" s="25"/>
      <c r="C81" s="26"/>
      <c r="D81" s="26"/>
      <c r="E81" s="26"/>
      <c r="F81" s="26"/>
      <c r="G81" s="26"/>
      <c r="H81" s="26"/>
      <c r="I81" s="26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8"/>
      <c r="U81" s="29"/>
      <c r="V81" s="30"/>
    </row>
    <row r="82" spans="2:22" ht="15.75">
      <c r="B82" s="25"/>
      <c r="C82" s="26"/>
      <c r="D82" s="26"/>
      <c r="E82" s="26"/>
      <c r="F82" s="26"/>
      <c r="G82" s="26"/>
      <c r="H82" s="26"/>
      <c r="I82" s="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29"/>
      <c r="V82" s="30"/>
    </row>
    <row r="83" spans="2:22" ht="15.75">
      <c r="B83" s="25"/>
      <c r="C83" s="26"/>
      <c r="D83" s="26"/>
      <c r="E83" s="26"/>
      <c r="F83" s="26"/>
      <c r="G83" s="26"/>
      <c r="H83" s="26"/>
      <c r="I83" s="26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/>
      <c r="U83" s="29"/>
      <c r="V83" s="30"/>
    </row>
    <row r="84" spans="2:22" ht="15.75">
      <c r="B84" s="25"/>
      <c r="C84" s="26"/>
      <c r="D84" s="26"/>
      <c r="E84" s="26"/>
      <c r="F84" s="26"/>
      <c r="G84" s="26"/>
      <c r="H84" s="26"/>
      <c r="I84" s="26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8"/>
      <c r="U84" s="29"/>
      <c r="V84" s="30"/>
    </row>
    <row r="85" spans="2:22" ht="15.75">
      <c r="B85" s="25"/>
      <c r="C85" s="26"/>
      <c r="D85" s="26"/>
      <c r="E85" s="26"/>
      <c r="F85" s="26"/>
      <c r="G85" s="26"/>
      <c r="H85" s="26"/>
      <c r="I85" s="26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8"/>
      <c r="U85" s="29"/>
      <c r="V85" s="30"/>
    </row>
    <row r="86" spans="2:22" ht="15.75">
      <c r="B86" s="25"/>
      <c r="C86" s="26"/>
      <c r="D86" s="26"/>
      <c r="E86" s="26"/>
      <c r="F86" s="26"/>
      <c r="G86" s="26"/>
      <c r="H86" s="26"/>
      <c r="I86" s="26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8"/>
      <c r="U86" s="29"/>
      <c r="V86" s="30"/>
    </row>
    <row r="87" spans="2:22" ht="15.75">
      <c r="B87" s="25"/>
      <c r="C87" s="26"/>
      <c r="D87" s="26"/>
      <c r="E87" s="26"/>
      <c r="F87" s="26"/>
      <c r="G87" s="26"/>
      <c r="H87" s="26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8"/>
      <c r="U87" s="29"/>
      <c r="V87" s="30"/>
    </row>
    <row r="88" spans="2:22" ht="15.75">
      <c r="B88" s="25"/>
      <c r="C88" s="26"/>
      <c r="D88" s="26"/>
      <c r="E88" s="26"/>
      <c r="F88" s="26"/>
      <c r="G88" s="26"/>
      <c r="H88" s="26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8"/>
      <c r="U88" s="29"/>
      <c r="V88" s="30"/>
    </row>
    <row r="89" spans="2:22" ht="15.75">
      <c r="B89" s="25"/>
      <c r="C89" s="26"/>
      <c r="D89" s="26"/>
      <c r="E89" s="26"/>
      <c r="F89" s="26"/>
      <c r="G89" s="26"/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8"/>
      <c r="U89" s="29"/>
      <c r="V89" s="30"/>
    </row>
    <row r="90" spans="2:22" ht="15.75">
      <c r="B90" s="25"/>
      <c r="C90" s="26"/>
      <c r="D90" s="26"/>
      <c r="E90" s="26"/>
      <c r="F90" s="26"/>
      <c r="G90" s="26"/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8"/>
      <c r="U90" s="29"/>
      <c r="V90" s="30"/>
    </row>
    <row r="91" spans="2:22" ht="15.75">
      <c r="B91" s="25"/>
      <c r="C91" s="26"/>
      <c r="D91" s="26"/>
      <c r="E91" s="26"/>
      <c r="F91" s="26"/>
      <c r="G91" s="26"/>
      <c r="H91" s="26"/>
      <c r="I91" s="26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8"/>
      <c r="U91" s="29"/>
      <c r="V91" s="30"/>
    </row>
    <row r="92" spans="2:22" ht="15.75">
      <c r="B92" s="25"/>
      <c r="C92" s="26"/>
      <c r="D92" s="26"/>
      <c r="E92" s="26"/>
      <c r="F92" s="26"/>
      <c r="G92" s="26"/>
      <c r="H92" s="26"/>
      <c r="I92" s="2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8"/>
      <c r="U92" s="29"/>
      <c r="V92" s="30"/>
    </row>
    <row r="93" spans="2:22" ht="15.75">
      <c r="B93" s="25"/>
      <c r="C93" s="26"/>
      <c r="D93" s="26"/>
      <c r="E93" s="26"/>
      <c r="F93" s="26"/>
      <c r="G93" s="26"/>
      <c r="H93" s="26"/>
      <c r="I93" s="2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8"/>
      <c r="U93" s="29"/>
      <c r="V93" s="30"/>
    </row>
    <row r="94" spans="2:22" ht="15.75">
      <c r="B94" s="25"/>
      <c r="C94" s="26"/>
      <c r="D94" s="26"/>
      <c r="E94" s="26"/>
      <c r="F94" s="26"/>
      <c r="G94" s="26"/>
      <c r="H94" s="26"/>
      <c r="I94" s="2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8"/>
      <c r="U94" s="29"/>
      <c r="V94" s="30"/>
    </row>
    <row r="95" spans="2:22" ht="15.75">
      <c r="B95" s="25"/>
      <c r="C95" s="26"/>
      <c r="D95" s="26"/>
      <c r="E95" s="26"/>
      <c r="F95" s="26"/>
      <c r="G95" s="26"/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8"/>
      <c r="U95" s="29"/>
      <c r="V95" s="30"/>
    </row>
    <row r="96" spans="2:22" ht="15.75">
      <c r="B96" s="25"/>
      <c r="C96" s="26"/>
      <c r="D96" s="26"/>
      <c r="E96" s="26"/>
      <c r="F96" s="26"/>
      <c r="G96" s="26"/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8"/>
      <c r="U96" s="29"/>
      <c r="V96" s="30"/>
    </row>
    <row r="97" spans="2:22" ht="15.75">
      <c r="B97" s="25"/>
      <c r="C97" s="26"/>
      <c r="D97" s="26"/>
      <c r="E97" s="26"/>
      <c r="F97" s="26"/>
      <c r="G97" s="26"/>
      <c r="H97" s="26"/>
      <c r="I97" s="2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8"/>
      <c r="U97" s="29"/>
      <c r="V97" s="30"/>
    </row>
    <row r="98" spans="2:22" ht="15.75">
      <c r="B98" s="25"/>
      <c r="C98" s="26"/>
      <c r="D98" s="26"/>
      <c r="E98" s="26"/>
      <c r="F98" s="26"/>
      <c r="G98" s="26"/>
      <c r="H98" s="26"/>
      <c r="I98" s="2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8"/>
      <c r="U98" s="29"/>
      <c r="V98" s="30"/>
    </row>
    <row r="99" spans="2:22" ht="15.75">
      <c r="B99" s="25"/>
      <c r="C99" s="26"/>
      <c r="D99" s="26"/>
      <c r="E99" s="26"/>
      <c r="F99" s="26"/>
      <c r="G99" s="26"/>
      <c r="H99" s="26"/>
      <c r="I99" s="26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8"/>
      <c r="U99" s="29"/>
      <c r="V99" s="30"/>
    </row>
    <row r="100" spans="2:22" ht="15.75">
      <c r="B100" s="25"/>
      <c r="C100" s="26"/>
      <c r="D100" s="26"/>
      <c r="E100" s="26"/>
      <c r="F100" s="26"/>
      <c r="G100" s="26"/>
      <c r="H100" s="26"/>
      <c r="I100" s="26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8"/>
      <c r="U100" s="29"/>
      <c r="V100" s="30"/>
    </row>
    <row r="101" spans="2:22" ht="15.75">
      <c r="B101" s="25"/>
      <c r="C101" s="26"/>
      <c r="D101" s="26"/>
      <c r="E101" s="26"/>
      <c r="F101" s="26"/>
      <c r="G101" s="26"/>
      <c r="H101" s="26"/>
      <c r="I101" s="26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8"/>
      <c r="U101" s="29"/>
      <c r="V101" s="30"/>
    </row>
    <row r="102" spans="2:22" ht="15.75">
      <c r="B102" s="25"/>
      <c r="C102" s="26"/>
      <c r="D102" s="26"/>
      <c r="E102" s="26"/>
      <c r="F102" s="26"/>
      <c r="G102" s="26"/>
      <c r="H102" s="26"/>
      <c r="I102" s="2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8"/>
      <c r="U102" s="29"/>
      <c r="V102" s="30"/>
    </row>
    <row r="103" spans="2:22" ht="15.75">
      <c r="B103" s="25"/>
      <c r="C103" s="26"/>
      <c r="D103" s="26"/>
      <c r="E103" s="26"/>
      <c r="F103" s="26"/>
      <c r="G103" s="26"/>
      <c r="H103" s="26"/>
      <c r="I103" s="2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8"/>
      <c r="U103" s="29"/>
      <c r="V103" s="30"/>
    </row>
    <row r="104" spans="2:22" ht="15.75">
      <c r="B104" s="25"/>
      <c r="C104" s="26"/>
      <c r="D104" s="26"/>
      <c r="E104" s="26"/>
      <c r="F104" s="26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8"/>
      <c r="U104" s="29"/>
      <c r="V104" s="30"/>
    </row>
    <row r="105" spans="2:22" ht="15.75">
      <c r="B105" s="25"/>
      <c r="C105" s="26"/>
      <c r="D105" s="26"/>
      <c r="E105" s="26"/>
      <c r="F105" s="26"/>
      <c r="G105" s="26"/>
      <c r="H105" s="26"/>
      <c r="I105" s="26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8"/>
      <c r="U105" s="29"/>
      <c r="V105" s="30"/>
    </row>
    <row r="106" spans="2:22" ht="15.75">
      <c r="B106" s="25"/>
      <c r="C106" s="26"/>
      <c r="D106" s="26"/>
      <c r="E106" s="26"/>
      <c r="F106" s="26"/>
      <c r="G106" s="26"/>
      <c r="H106" s="26"/>
      <c r="I106" s="26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8"/>
      <c r="U106" s="29"/>
      <c r="V106" s="30"/>
    </row>
    <row r="107" spans="2:22" ht="15.75">
      <c r="B107" s="25"/>
      <c r="C107" s="26"/>
      <c r="D107" s="26"/>
      <c r="E107" s="26"/>
      <c r="F107" s="26"/>
      <c r="G107" s="26"/>
      <c r="H107" s="26"/>
      <c r="I107" s="2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8"/>
      <c r="U107" s="29"/>
      <c r="V107" s="30"/>
    </row>
    <row r="108" spans="2:22" ht="15.75">
      <c r="B108" s="25"/>
      <c r="C108" s="26"/>
      <c r="D108" s="26"/>
      <c r="E108" s="26"/>
      <c r="F108" s="26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8"/>
      <c r="U108" s="29"/>
      <c r="V108" s="30"/>
    </row>
    <row r="109" spans="2:22" ht="15.75">
      <c r="B109" s="25"/>
      <c r="C109" s="26"/>
      <c r="D109" s="26"/>
      <c r="E109" s="26"/>
      <c r="F109" s="26"/>
      <c r="G109" s="26"/>
      <c r="H109" s="26"/>
      <c r="I109" s="26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8"/>
      <c r="U109" s="29"/>
      <c r="V109" s="30"/>
    </row>
    <row r="110" spans="2:22" ht="15.75">
      <c r="B110" s="25"/>
      <c r="C110" s="26"/>
      <c r="D110" s="26"/>
      <c r="E110" s="26"/>
      <c r="F110" s="26"/>
      <c r="G110" s="26"/>
      <c r="H110" s="26"/>
      <c r="I110" s="26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8"/>
      <c r="U110" s="29"/>
      <c r="V110" s="30"/>
    </row>
    <row r="111" spans="2:22" ht="15.75">
      <c r="B111" s="25"/>
      <c r="C111" s="26"/>
      <c r="D111" s="26"/>
      <c r="E111" s="26"/>
      <c r="F111" s="26"/>
      <c r="G111" s="26"/>
      <c r="H111" s="26"/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8"/>
      <c r="U111" s="29"/>
      <c r="V111" s="30"/>
    </row>
    <row r="112" spans="2:22" ht="15.75">
      <c r="B112" s="25"/>
      <c r="C112" s="26"/>
      <c r="D112" s="26"/>
      <c r="E112" s="26"/>
      <c r="F112" s="26"/>
      <c r="G112" s="26"/>
      <c r="H112" s="26"/>
      <c r="I112" s="26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8"/>
      <c r="U112" s="29"/>
      <c r="V112" s="30"/>
    </row>
    <row r="113" spans="2:22" ht="15.75">
      <c r="B113" s="25"/>
      <c r="C113" s="26"/>
      <c r="D113" s="26"/>
      <c r="E113" s="26"/>
      <c r="F113" s="26"/>
      <c r="G113" s="26"/>
      <c r="H113" s="26"/>
      <c r="I113" s="26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8"/>
      <c r="U113" s="29"/>
      <c r="V113" s="30"/>
    </row>
    <row r="114" spans="2:22" ht="15.75">
      <c r="B114" s="25"/>
      <c r="C114" s="26"/>
      <c r="D114" s="26"/>
      <c r="E114" s="26"/>
      <c r="F114" s="26"/>
      <c r="G114" s="26"/>
      <c r="H114" s="26"/>
      <c r="I114" s="2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8"/>
      <c r="U114" s="29"/>
      <c r="V114" s="30"/>
    </row>
    <row r="115" spans="2:22" ht="15.75">
      <c r="B115" s="25"/>
      <c r="C115" s="26"/>
      <c r="D115" s="26"/>
      <c r="E115" s="26"/>
      <c r="F115" s="26"/>
      <c r="G115" s="26"/>
      <c r="H115" s="26"/>
      <c r="I115" s="26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8"/>
      <c r="U115" s="29"/>
      <c r="V115" s="30"/>
    </row>
    <row r="116" spans="2:22" ht="15.75">
      <c r="B116" s="25"/>
      <c r="C116" s="26"/>
      <c r="D116" s="26"/>
      <c r="E116" s="26"/>
      <c r="F116" s="26"/>
      <c r="G116" s="26"/>
      <c r="H116" s="26"/>
      <c r="I116" s="2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8"/>
      <c r="U116" s="29"/>
      <c r="V116" s="30"/>
    </row>
    <row r="117" spans="2:22" ht="15.75">
      <c r="B117" s="25"/>
      <c r="C117" s="26"/>
      <c r="D117" s="26"/>
      <c r="E117" s="26"/>
      <c r="F117" s="26"/>
      <c r="G117" s="26"/>
      <c r="H117" s="26"/>
      <c r="I117" s="26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8"/>
      <c r="U117" s="29"/>
      <c r="V117" s="30"/>
    </row>
    <row r="118" spans="2:22" ht="15.75">
      <c r="B118" s="25"/>
      <c r="C118" s="26"/>
      <c r="D118" s="26"/>
      <c r="E118" s="26"/>
      <c r="F118" s="26"/>
      <c r="G118" s="26"/>
      <c r="H118" s="26"/>
      <c r="I118" s="26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8"/>
      <c r="U118" s="29"/>
      <c r="V118" s="30"/>
    </row>
    <row r="119" spans="2:22" ht="15.75">
      <c r="B119" s="25"/>
      <c r="C119" s="26"/>
      <c r="D119" s="26"/>
      <c r="E119" s="26"/>
      <c r="F119" s="26"/>
      <c r="G119" s="26"/>
      <c r="H119" s="26"/>
      <c r="I119" s="26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8"/>
      <c r="U119" s="29"/>
      <c r="V119" s="30"/>
    </row>
    <row r="120" spans="2:22" ht="15.75">
      <c r="B120" s="25"/>
      <c r="C120" s="26"/>
      <c r="D120" s="26"/>
      <c r="E120" s="26"/>
      <c r="F120" s="26"/>
      <c r="G120" s="26"/>
      <c r="H120" s="26"/>
      <c r="I120" s="26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8"/>
      <c r="U120" s="29"/>
      <c r="V120" s="30"/>
    </row>
    <row r="121" spans="2:22" ht="15.75">
      <c r="B121" s="25"/>
      <c r="C121" s="26"/>
      <c r="D121" s="26"/>
      <c r="E121" s="26"/>
      <c r="F121" s="26"/>
      <c r="G121" s="26"/>
      <c r="H121" s="26"/>
      <c r="I121" s="26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8"/>
      <c r="U121" s="29"/>
      <c r="V121" s="30"/>
    </row>
    <row r="122" spans="2:22" ht="15.75">
      <c r="B122" s="25"/>
      <c r="C122" s="26"/>
      <c r="D122" s="26"/>
      <c r="E122" s="26"/>
      <c r="F122" s="26"/>
      <c r="G122" s="26"/>
      <c r="H122" s="26"/>
      <c r="I122" s="26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8"/>
      <c r="U122" s="29"/>
      <c r="V122" s="30"/>
    </row>
    <row r="123" spans="2:22" ht="15.75">
      <c r="B123" s="25"/>
      <c r="C123" s="26"/>
      <c r="D123" s="26"/>
      <c r="E123" s="26"/>
      <c r="F123" s="26"/>
      <c r="G123" s="26"/>
      <c r="H123" s="26"/>
      <c r="I123" s="26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8"/>
      <c r="U123" s="29"/>
      <c r="V123" s="30"/>
    </row>
    <row r="124" spans="2:22" ht="15.75">
      <c r="B124" s="25"/>
      <c r="C124" s="26"/>
      <c r="D124" s="26"/>
      <c r="E124" s="26"/>
      <c r="F124" s="26"/>
      <c r="G124" s="26"/>
      <c r="H124" s="26"/>
      <c r="I124" s="26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8"/>
      <c r="U124" s="29"/>
      <c r="V124" s="30"/>
    </row>
    <row r="125" spans="2:22" ht="15.75">
      <c r="B125" s="25"/>
      <c r="C125" s="26"/>
      <c r="D125" s="26"/>
      <c r="E125" s="26"/>
      <c r="F125" s="26"/>
      <c r="G125" s="26"/>
      <c r="H125" s="26"/>
      <c r="I125" s="26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8"/>
      <c r="U125" s="29"/>
      <c r="V125" s="30"/>
    </row>
    <row r="126" spans="2:22" ht="15.75">
      <c r="B126" s="25"/>
      <c r="C126" s="26"/>
      <c r="D126" s="26"/>
      <c r="E126" s="26"/>
      <c r="F126" s="26"/>
      <c r="G126" s="26"/>
      <c r="H126" s="26"/>
      <c r="I126" s="26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8"/>
      <c r="U126" s="29"/>
      <c r="V126" s="30"/>
    </row>
    <row r="127" spans="2:22" ht="15.75">
      <c r="B127" s="25"/>
      <c r="C127" s="26"/>
      <c r="D127" s="26"/>
      <c r="E127" s="26"/>
      <c r="F127" s="26"/>
      <c r="G127" s="26"/>
      <c r="H127" s="26"/>
      <c r="I127" s="26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8"/>
      <c r="U127" s="29"/>
      <c r="V127" s="30"/>
    </row>
    <row r="128" spans="2:22" ht="15.75">
      <c r="B128" s="25"/>
      <c r="C128" s="26"/>
      <c r="D128" s="26"/>
      <c r="E128" s="26"/>
      <c r="F128" s="26"/>
      <c r="G128" s="26"/>
      <c r="H128" s="26"/>
      <c r="I128" s="26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8"/>
      <c r="U128" s="29"/>
      <c r="V128" s="30"/>
    </row>
    <row r="129" spans="2:22" ht="15.75">
      <c r="B129" s="25"/>
      <c r="C129" s="26"/>
      <c r="D129" s="26"/>
      <c r="E129" s="26"/>
      <c r="F129" s="26"/>
      <c r="G129" s="26"/>
      <c r="H129" s="26"/>
      <c r="I129" s="26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8"/>
      <c r="U129" s="29"/>
      <c r="V129" s="30"/>
    </row>
    <row r="130" spans="2:22" ht="15.75">
      <c r="B130" s="25"/>
      <c r="C130" s="26"/>
      <c r="D130" s="26"/>
      <c r="E130" s="26"/>
      <c r="F130" s="26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8"/>
      <c r="U130" s="29"/>
      <c r="V130" s="30"/>
    </row>
    <row r="131" spans="2:22" ht="15.75">
      <c r="B131" s="25"/>
      <c r="C131" s="26"/>
      <c r="D131" s="26"/>
      <c r="E131" s="26"/>
      <c r="F131" s="26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8"/>
      <c r="U131" s="29"/>
      <c r="V131" s="30"/>
    </row>
    <row r="132" spans="2:22" ht="15.75">
      <c r="B132" s="25"/>
      <c r="C132" s="26"/>
      <c r="D132" s="26"/>
      <c r="E132" s="26"/>
      <c r="F132" s="26"/>
      <c r="G132" s="26"/>
      <c r="H132" s="26"/>
      <c r="I132" s="26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8"/>
      <c r="U132" s="29"/>
      <c r="V132" s="30"/>
    </row>
    <row r="133" spans="2:22" ht="15.75">
      <c r="B133" s="25"/>
      <c r="C133" s="26"/>
      <c r="D133" s="26"/>
      <c r="E133" s="26"/>
      <c r="F133" s="26"/>
      <c r="G133" s="26"/>
      <c r="H133" s="26"/>
      <c r="I133" s="26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8"/>
      <c r="U133" s="29"/>
      <c r="V133" s="30"/>
    </row>
    <row r="134" spans="2:22" ht="15.75">
      <c r="B134" s="25"/>
      <c r="C134" s="26"/>
      <c r="D134" s="26"/>
      <c r="E134" s="26"/>
      <c r="F134" s="26"/>
      <c r="G134" s="26"/>
      <c r="H134" s="26"/>
      <c r="I134" s="26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8"/>
      <c r="U134" s="29"/>
      <c r="V134" s="30"/>
    </row>
    <row r="135" spans="2:22" ht="15.75">
      <c r="B135" s="25"/>
      <c r="C135" s="26"/>
      <c r="D135" s="26"/>
      <c r="E135" s="26"/>
      <c r="F135" s="26"/>
      <c r="G135" s="26"/>
      <c r="H135" s="26"/>
      <c r="I135" s="26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8"/>
      <c r="U135" s="29"/>
      <c r="V135" s="30"/>
    </row>
    <row r="136" spans="2:22" ht="15.75">
      <c r="B136" s="25"/>
      <c r="C136" s="26"/>
      <c r="D136" s="26"/>
      <c r="E136" s="26"/>
      <c r="F136" s="26"/>
      <c r="G136" s="26"/>
      <c r="H136" s="26"/>
      <c r="I136" s="26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8"/>
      <c r="U136" s="29"/>
      <c r="V136" s="30"/>
    </row>
    <row r="137" spans="2:22" ht="15.75">
      <c r="B137" s="25"/>
      <c r="C137" s="26"/>
      <c r="D137" s="26"/>
      <c r="E137" s="26"/>
      <c r="F137" s="26"/>
      <c r="G137" s="26"/>
      <c r="H137" s="26"/>
      <c r="I137" s="26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8"/>
      <c r="U137" s="29"/>
      <c r="V137" s="30"/>
    </row>
    <row r="138" spans="2:22" ht="15.75">
      <c r="B138" s="25"/>
      <c r="C138" s="26"/>
      <c r="D138" s="26"/>
      <c r="E138" s="26"/>
      <c r="F138" s="26"/>
      <c r="G138" s="26"/>
      <c r="H138" s="26"/>
      <c r="I138" s="26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8"/>
      <c r="U138" s="29"/>
      <c r="V138" s="30"/>
    </row>
    <row r="139" spans="2:22" ht="15.75">
      <c r="B139" s="25"/>
      <c r="C139" s="26"/>
      <c r="D139" s="26"/>
      <c r="E139" s="26"/>
      <c r="F139" s="26"/>
      <c r="G139" s="26"/>
      <c r="H139" s="26"/>
      <c r="I139" s="26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8"/>
      <c r="U139" s="29"/>
      <c r="V139" s="30"/>
    </row>
    <row r="140" spans="2:22" ht="15.75">
      <c r="B140" s="25"/>
      <c r="C140" s="26"/>
      <c r="D140" s="26"/>
      <c r="E140" s="26"/>
      <c r="F140" s="26"/>
      <c r="G140" s="26"/>
      <c r="H140" s="26"/>
      <c r="I140" s="2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8"/>
      <c r="U140" s="29"/>
      <c r="V140" s="30"/>
    </row>
    <row r="141" spans="2:22" ht="15.75">
      <c r="B141" s="25"/>
      <c r="C141" s="26"/>
      <c r="D141" s="26"/>
      <c r="E141" s="26"/>
      <c r="F141" s="26"/>
      <c r="G141" s="26"/>
      <c r="H141" s="26"/>
      <c r="I141" s="2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8"/>
      <c r="U141" s="29"/>
      <c r="V141" s="30"/>
    </row>
    <row r="142" spans="2:22" ht="15.75">
      <c r="B142" s="25"/>
      <c r="C142" s="26"/>
      <c r="D142" s="26"/>
      <c r="E142" s="26"/>
      <c r="F142" s="26"/>
      <c r="G142" s="26"/>
      <c r="H142" s="26"/>
      <c r="I142" s="2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8"/>
      <c r="U142" s="29"/>
      <c r="V142" s="30"/>
    </row>
    <row r="143" spans="2:22" ht="15.75">
      <c r="B143" s="25"/>
      <c r="C143" s="26"/>
      <c r="D143" s="26"/>
      <c r="E143" s="26"/>
      <c r="F143" s="26"/>
      <c r="G143" s="26"/>
      <c r="H143" s="26"/>
      <c r="I143" s="2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8"/>
      <c r="U143" s="29"/>
      <c r="V143" s="30"/>
    </row>
    <row r="144" spans="2:22" ht="15.75">
      <c r="B144" s="25"/>
      <c r="C144" s="26"/>
      <c r="D144" s="26"/>
      <c r="E144" s="26"/>
      <c r="F144" s="26"/>
      <c r="G144" s="26"/>
      <c r="H144" s="26"/>
      <c r="I144" s="2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8"/>
      <c r="U144" s="29"/>
      <c r="V144" s="30"/>
    </row>
    <row r="145" spans="2:22" ht="15.75">
      <c r="B145" s="25"/>
      <c r="C145" s="26"/>
      <c r="D145" s="26"/>
      <c r="E145" s="26"/>
      <c r="F145" s="26"/>
      <c r="G145" s="26"/>
      <c r="H145" s="26"/>
      <c r="I145" s="26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8"/>
      <c r="U145" s="29"/>
      <c r="V145" s="30"/>
    </row>
    <row r="146" spans="2:22" ht="15.75">
      <c r="B146" s="25"/>
      <c r="C146" s="26"/>
      <c r="D146" s="26"/>
      <c r="E146" s="26"/>
      <c r="F146" s="26"/>
      <c r="G146" s="26"/>
      <c r="H146" s="26"/>
      <c r="I146" s="2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8"/>
      <c r="U146" s="29"/>
      <c r="V146" s="30"/>
    </row>
    <row r="147" spans="2:22" ht="15.75">
      <c r="B147" s="25"/>
      <c r="C147" s="26"/>
      <c r="D147" s="26"/>
      <c r="E147" s="26"/>
      <c r="F147" s="26"/>
      <c r="G147" s="26"/>
      <c r="H147" s="26"/>
      <c r="I147" s="26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8"/>
      <c r="U147" s="29"/>
      <c r="V147" s="30"/>
    </row>
    <row r="148" spans="2:22" ht="15.75">
      <c r="B148" s="25"/>
      <c r="C148" s="26"/>
      <c r="D148" s="26"/>
      <c r="E148" s="26"/>
      <c r="F148" s="26"/>
      <c r="G148" s="26"/>
      <c r="H148" s="26"/>
      <c r="I148" s="26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8"/>
      <c r="U148" s="29"/>
      <c r="V148" s="30"/>
    </row>
    <row r="149" spans="2:22" ht="15.75">
      <c r="B149" s="25"/>
      <c r="C149" s="26"/>
      <c r="D149" s="26"/>
      <c r="E149" s="26"/>
      <c r="F149" s="26"/>
      <c r="G149" s="26"/>
      <c r="H149" s="26"/>
      <c r="I149" s="26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8"/>
      <c r="U149" s="29"/>
      <c r="V149" s="30"/>
    </row>
    <row r="150" spans="2:22" ht="15.75">
      <c r="B150" s="25"/>
      <c r="C150" s="26"/>
      <c r="D150" s="26"/>
      <c r="E150" s="26"/>
      <c r="F150" s="26"/>
      <c r="G150" s="26"/>
      <c r="H150" s="26"/>
      <c r="I150" s="26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8"/>
      <c r="U150" s="29"/>
      <c r="V150" s="30"/>
    </row>
    <row r="151" spans="2:22" ht="15.75">
      <c r="B151" s="25"/>
      <c r="C151" s="26"/>
      <c r="D151" s="26"/>
      <c r="E151" s="26"/>
      <c r="F151" s="26"/>
      <c r="G151" s="26"/>
      <c r="H151" s="26"/>
      <c r="I151" s="26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8"/>
      <c r="U151" s="29"/>
      <c r="V151" s="30"/>
    </row>
    <row r="152" spans="2:22" ht="15.75">
      <c r="B152" s="25"/>
      <c r="C152" s="26"/>
      <c r="D152" s="26"/>
      <c r="E152" s="26"/>
      <c r="F152" s="26"/>
      <c r="G152" s="26"/>
      <c r="H152" s="26"/>
      <c r="I152" s="26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8"/>
      <c r="U152" s="29"/>
      <c r="V152" s="30"/>
    </row>
    <row r="153" spans="2:22" ht="15.75">
      <c r="B153" s="25"/>
      <c r="C153" s="26"/>
      <c r="D153" s="26"/>
      <c r="E153" s="26"/>
      <c r="F153" s="26"/>
      <c r="G153" s="26"/>
      <c r="H153" s="26"/>
      <c r="I153" s="26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8"/>
      <c r="U153" s="29"/>
      <c r="V153" s="30"/>
    </row>
    <row r="154" spans="2:22" ht="15.75">
      <c r="B154" s="25"/>
      <c r="C154" s="26"/>
      <c r="D154" s="26"/>
      <c r="E154" s="26"/>
      <c r="F154" s="26"/>
      <c r="G154" s="26"/>
      <c r="H154" s="26"/>
      <c r="I154" s="2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8"/>
      <c r="U154" s="29"/>
      <c r="V154" s="30"/>
    </row>
    <row r="155" spans="2:22" ht="15.75">
      <c r="B155" s="25"/>
      <c r="C155" s="26"/>
      <c r="D155" s="26"/>
      <c r="E155" s="26"/>
      <c r="F155" s="26"/>
      <c r="G155" s="26"/>
      <c r="H155" s="26"/>
      <c r="I155" s="26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8"/>
      <c r="U155" s="29"/>
      <c r="V155" s="30"/>
    </row>
    <row r="156" spans="2:22" ht="15.75">
      <c r="B156" s="25"/>
      <c r="C156" s="26"/>
      <c r="D156" s="26"/>
      <c r="E156" s="26"/>
      <c r="F156" s="26"/>
      <c r="G156" s="26"/>
      <c r="H156" s="26"/>
      <c r="I156" s="26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8"/>
      <c r="U156" s="29"/>
      <c r="V156" s="30"/>
    </row>
    <row r="157" spans="2:22" ht="15.75">
      <c r="B157" s="25"/>
      <c r="C157" s="26"/>
      <c r="D157" s="26"/>
      <c r="E157" s="26"/>
      <c r="F157" s="26"/>
      <c r="G157" s="26"/>
      <c r="H157" s="26"/>
      <c r="I157" s="26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8"/>
      <c r="U157" s="29"/>
      <c r="V157" s="30"/>
    </row>
    <row r="158" spans="2:22" ht="15.75">
      <c r="B158" s="25"/>
      <c r="C158" s="26"/>
      <c r="D158" s="26"/>
      <c r="E158" s="26"/>
      <c r="F158" s="26"/>
      <c r="G158" s="26"/>
      <c r="H158" s="26"/>
      <c r="I158" s="26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8"/>
      <c r="U158" s="29"/>
      <c r="V158" s="30"/>
    </row>
    <row r="159" spans="2:22" ht="15.75">
      <c r="B159" s="25"/>
      <c r="C159" s="26"/>
      <c r="D159" s="26"/>
      <c r="E159" s="26"/>
      <c r="F159" s="26"/>
      <c r="G159" s="26"/>
      <c r="H159" s="26"/>
      <c r="I159" s="26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8"/>
      <c r="U159" s="29"/>
      <c r="V159" s="30"/>
    </row>
    <row r="160" spans="2:22" ht="15.75">
      <c r="B160" s="25"/>
      <c r="C160" s="26"/>
      <c r="D160" s="26"/>
      <c r="E160" s="26"/>
      <c r="F160" s="26"/>
      <c r="G160" s="26"/>
      <c r="H160" s="26"/>
      <c r="I160" s="26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8"/>
      <c r="U160" s="29"/>
      <c r="V160" s="30"/>
    </row>
    <row r="161" spans="2:22" ht="15.75">
      <c r="B161" s="25"/>
      <c r="C161" s="26"/>
      <c r="D161" s="26"/>
      <c r="E161" s="26"/>
      <c r="F161" s="26"/>
      <c r="G161" s="26"/>
      <c r="H161" s="26"/>
      <c r="I161" s="26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8"/>
      <c r="U161" s="29"/>
      <c r="V161" s="30"/>
    </row>
    <row r="162" spans="2:22" ht="15.75">
      <c r="B162" s="25"/>
      <c r="C162" s="26"/>
      <c r="D162" s="26"/>
      <c r="E162" s="26"/>
      <c r="F162" s="26"/>
      <c r="G162" s="26"/>
      <c r="H162" s="26"/>
      <c r="I162" s="26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8"/>
      <c r="U162" s="29"/>
      <c r="V162" s="30"/>
    </row>
    <row r="163" spans="2:22" ht="15.75">
      <c r="B163" s="25"/>
      <c r="C163" s="26"/>
      <c r="D163" s="26"/>
      <c r="E163" s="26"/>
      <c r="F163" s="26"/>
      <c r="G163" s="26"/>
      <c r="H163" s="26"/>
      <c r="I163" s="26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8"/>
      <c r="U163" s="29"/>
      <c r="V163" s="30"/>
    </row>
    <row r="164" spans="2:22" ht="15.75">
      <c r="B164" s="25"/>
      <c r="C164" s="26"/>
      <c r="D164" s="26"/>
      <c r="E164" s="26"/>
      <c r="F164" s="26"/>
      <c r="G164" s="26"/>
      <c r="H164" s="26"/>
      <c r="I164" s="26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8"/>
      <c r="U164" s="29"/>
      <c r="V164" s="30"/>
    </row>
    <row r="165" spans="2:22" ht="15.75">
      <c r="B165" s="25"/>
      <c r="C165" s="26"/>
      <c r="D165" s="26"/>
      <c r="E165" s="26"/>
      <c r="F165" s="26"/>
      <c r="G165" s="26"/>
      <c r="H165" s="26"/>
      <c r="I165" s="26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8"/>
      <c r="U165" s="29"/>
      <c r="V165" s="30"/>
    </row>
    <row r="166" spans="2:22" ht="15.75">
      <c r="B166" s="25"/>
      <c r="C166" s="26"/>
      <c r="D166" s="26"/>
      <c r="E166" s="26"/>
      <c r="F166" s="26"/>
      <c r="G166" s="26"/>
      <c r="H166" s="26"/>
      <c r="I166" s="26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8"/>
      <c r="U166" s="29"/>
      <c r="V166" s="30"/>
    </row>
    <row r="167" spans="2:22" ht="15.75">
      <c r="B167" s="25"/>
      <c r="C167" s="26"/>
      <c r="D167" s="26"/>
      <c r="E167" s="26"/>
      <c r="F167" s="26"/>
      <c r="G167" s="26"/>
      <c r="H167" s="26"/>
      <c r="I167" s="26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8"/>
      <c r="U167" s="29"/>
      <c r="V167" s="30"/>
    </row>
    <row r="168" spans="2:22" ht="15.75">
      <c r="B168" s="25"/>
      <c r="C168" s="26"/>
      <c r="D168" s="26"/>
      <c r="E168" s="26"/>
      <c r="F168" s="26"/>
      <c r="G168" s="26"/>
      <c r="H168" s="26"/>
      <c r="I168" s="26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8"/>
      <c r="U168" s="29"/>
      <c r="V168" s="30"/>
    </row>
    <row r="169" spans="2:22" ht="15.75">
      <c r="B169" s="25"/>
      <c r="C169" s="26"/>
      <c r="D169" s="26"/>
      <c r="E169" s="26"/>
      <c r="F169" s="26"/>
      <c r="G169" s="26"/>
      <c r="H169" s="26"/>
      <c r="I169" s="26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8"/>
      <c r="U169" s="29"/>
      <c r="V169" s="30"/>
    </row>
    <row r="170" spans="2:22" ht="15.75">
      <c r="B170" s="25"/>
      <c r="C170" s="26"/>
      <c r="D170" s="26"/>
      <c r="E170" s="26"/>
      <c r="F170" s="26"/>
      <c r="G170" s="26"/>
      <c r="H170" s="26"/>
      <c r="I170" s="26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8"/>
      <c r="U170" s="29"/>
      <c r="V170" s="30"/>
    </row>
    <row r="171" spans="2:22" ht="15.75">
      <c r="B171" s="25"/>
      <c r="C171" s="26"/>
      <c r="D171" s="26"/>
      <c r="E171" s="26"/>
      <c r="F171" s="26"/>
      <c r="G171" s="26"/>
      <c r="H171" s="26"/>
      <c r="I171" s="26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8"/>
      <c r="U171" s="29"/>
      <c r="V171" s="30"/>
    </row>
    <row r="172" spans="2:22" ht="15.75">
      <c r="B172" s="25"/>
      <c r="C172" s="26"/>
      <c r="D172" s="26"/>
      <c r="E172" s="26"/>
      <c r="F172" s="26"/>
      <c r="G172" s="26"/>
      <c r="H172" s="26"/>
      <c r="I172" s="26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8"/>
      <c r="U172" s="29"/>
      <c r="V172" s="30"/>
    </row>
    <row r="173" spans="2:22" ht="15.75">
      <c r="B173" s="25"/>
      <c r="C173" s="26"/>
      <c r="D173" s="26"/>
      <c r="E173" s="26"/>
      <c r="F173" s="26"/>
      <c r="G173" s="26"/>
      <c r="H173" s="26"/>
      <c r="I173" s="26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8"/>
      <c r="U173" s="29"/>
      <c r="V173" s="30"/>
    </row>
    <row r="174" spans="2:22" ht="15.75">
      <c r="B174" s="25"/>
      <c r="C174" s="26"/>
      <c r="D174" s="26"/>
      <c r="E174" s="26"/>
      <c r="F174" s="26"/>
      <c r="G174" s="26"/>
      <c r="H174" s="26"/>
      <c r="I174" s="26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8"/>
      <c r="U174" s="29"/>
      <c r="V174" s="30"/>
    </row>
    <row r="175" spans="2:22" ht="15.75">
      <c r="B175" s="25"/>
      <c r="C175" s="26"/>
      <c r="D175" s="26"/>
      <c r="E175" s="26"/>
      <c r="F175" s="26"/>
      <c r="G175" s="26"/>
      <c r="H175" s="26"/>
      <c r="I175" s="26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8"/>
      <c r="U175" s="29"/>
      <c r="V175" s="30"/>
    </row>
    <row r="176" spans="2:22" ht="15.75">
      <c r="B176" s="25"/>
      <c r="C176" s="26"/>
      <c r="D176" s="26"/>
      <c r="E176" s="26"/>
      <c r="F176" s="26"/>
      <c r="G176" s="26"/>
      <c r="H176" s="26"/>
      <c r="I176" s="26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8"/>
      <c r="U176" s="29"/>
      <c r="V176" s="30"/>
    </row>
    <row r="177" spans="2:22" ht="15.75">
      <c r="B177" s="25"/>
      <c r="C177" s="26"/>
      <c r="D177" s="26"/>
      <c r="E177" s="26"/>
      <c r="F177" s="26"/>
      <c r="G177" s="26"/>
      <c r="H177" s="26"/>
      <c r="I177" s="26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8"/>
      <c r="U177" s="29"/>
      <c r="V177" s="30"/>
    </row>
    <row r="178" spans="2:22" ht="15.75">
      <c r="B178" s="25"/>
      <c r="C178" s="26"/>
      <c r="D178" s="26"/>
      <c r="E178" s="26"/>
      <c r="F178" s="26"/>
      <c r="G178" s="26"/>
      <c r="H178" s="26"/>
      <c r="I178" s="26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8"/>
      <c r="U178" s="29"/>
      <c r="V178" s="30"/>
    </row>
    <row r="179" spans="2:22" ht="15.75">
      <c r="B179" s="25"/>
      <c r="C179" s="26"/>
      <c r="D179" s="26"/>
      <c r="E179" s="26"/>
      <c r="F179" s="26"/>
      <c r="G179" s="26"/>
      <c r="H179" s="26"/>
      <c r="I179" s="26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8"/>
      <c r="U179" s="29"/>
      <c r="V179" s="30"/>
    </row>
    <row r="180" spans="2:22" ht="15.75">
      <c r="B180" s="25"/>
      <c r="C180" s="26"/>
      <c r="D180" s="26"/>
      <c r="E180" s="26"/>
      <c r="F180" s="26"/>
      <c r="G180" s="26"/>
      <c r="H180" s="26"/>
      <c r="I180" s="26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8"/>
      <c r="U180" s="29"/>
      <c r="V180" s="30"/>
    </row>
    <row r="181" spans="2:22" ht="15.75">
      <c r="B181" s="25"/>
      <c r="C181" s="26"/>
      <c r="D181" s="26"/>
      <c r="E181" s="26"/>
      <c r="F181" s="26"/>
      <c r="G181" s="26"/>
      <c r="H181" s="26"/>
      <c r="I181" s="26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8"/>
      <c r="U181" s="29"/>
      <c r="V181" s="30"/>
    </row>
    <row r="182" spans="2:22" ht="15.75">
      <c r="B182" s="25"/>
      <c r="C182" s="26"/>
      <c r="D182" s="26"/>
      <c r="E182" s="26"/>
      <c r="F182" s="26"/>
      <c r="G182" s="26"/>
      <c r="H182" s="26"/>
      <c r="I182" s="26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8"/>
      <c r="U182" s="29"/>
      <c r="V182" s="30"/>
    </row>
    <row r="183" spans="2:22" ht="15.75">
      <c r="B183" s="25"/>
      <c r="C183" s="26"/>
      <c r="D183" s="26"/>
      <c r="E183" s="26"/>
      <c r="F183" s="26"/>
      <c r="G183" s="26"/>
      <c r="H183" s="26"/>
      <c r="I183" s="26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8"/>
      <c r="U183" s="29"/>
      <c r="V183" s="30"/>
    </row>
    <row r="184" spans="2:22" ht="15.75">
      <c r="B184" s="25"/>
      <c r="C184" s="26"/>
      <c r="D184" s="26"/>
      <c r="E184" s="26"/>
      <c r="F184" s="26"/>
      <c r="G184" s="26"/>
      <c r="H184" s="26"/>
      <c r="I184" s="26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8"/>
      <c r="U184" s="29"/>
      <c r="V184" s="30"/>
    </row>
    <row r="185" spans="2:22" ht="15.75">
      <c r="B185" s="25"/>
      <c r="C185" s="26"/>
      <c r="D185" s="26"/>
      <c r="E185" s="26"/>
      <c r="F185" s="26"/>
      <c r="G185" s="26"/>
      <c r="H185" s="26"/>
      <c r="I185" s="26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8"/>
      <c r="U185" s="29"/>
      <c r="V185" s="30"/>
    </row>
    <row r="186" spans="2:22" ht="15.75">
      <c r="B186" s="25"/>
      <c r="C186" s="26"/>
      <c r="D186" s="26"/>
      <c r="E186" s="26"/>
      <c r="F186" s="26"/>
      <c r="G186" s="26"/>
      <c r="H186" s="26"/>
      <c r="I186" s="26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8"/>
      <c r="U186" s="29"/>
      <c r="V186" s="30"/>
    </row>
    <row r="187" spans="2:22" ht="15.75">
      <c r="B187" s="25"/>
      <c r="C187" s="26"/>
      <c r="D187" s="26"/>
      <c r="E187" s="26"/>
      <c r="F187" s="26"/>
      <c r="G187" s="26"/>
      <c r="H187" s="26"/>
      <c r="I187" s="26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8"/>
      <c r="U187" s="29"/>
      <c r="V187" s="30"/>
    </row>
    <row r="188" spans="2:22" ht="15.75">
      <c r="B188" s="25"/>
      <c r="C188" s="26"/>
      <c r="D188" s="26"/>
      <c r="E188" s="26"/>
      <c r="F188" s="26"/>
      <c r="G188" s="26"/>
      <c r="H188" s="26"/>
      <c r="I188" s="26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8"/>
      <c r="U188" s="29"/>
      <c r="V188" s="30"/>
    </row>
    <row r="189" spans="2:22" ht="15.75">
      <c r="B189" s="25"/>
      <c r="C189" s="26"/>
      <c r="D189" s="26"/>
      <c r="E189" s="26"/>
      <c r="F189" s="26"/>
      <c r="G189" s="26"/>
      <c r="H189" s="26"/>
      <c r="I189" s="26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8"/>
      <c r="U189" s="29"/>
      <c r="V189" s="30"/>
    </row>
    <row r="190" spans="2:22" ht="15.75">
      <c r="B190" s="25"/>
      <c r="C190" s="26"/>
      <c r="D190" s="26"/>
      <c r="E190" s="26"/>
      <c r="F190" s="26"/>
      <c r="G190" s="26"/>
      <c r="H190" s="26"/>
      <c r="I190" s="26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8"/>
      <c r="U190" s="29"/>
      <c r="V190" s="30"/>
    </row>
    <row r="191" spans="2:22" ht="15.75">
      <c r="B191" s="25"/>
      <c r="C191" s="26"/>
      <c r="D191" s="26"/>
      <c r="E191" s="26"/>
      <c r="F191" s="26"/>
      <c r="G191" s="26"/>
      <c r="H191" s="26"/>
      <c r="I191" s="26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8"/>
      <c r="U191" s="29"/>
      <c r="V191" s="30"/>
    </row>
    <row r="192" spans="2:22" ht="15.75">
      <c r="B192" s="25"/>
      <c r="C192" s="26"/>
      <c r="D192" s="26"/>
      <c r="E192" s="26"/>
      <c r="F192" s="26"/>
      <c r="G192" s="26"/>
      <c r="H192" s="26"/>
      <c r="I192" s="26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8"/>
      <c r="U192" s="29"/>
      <c r="V192" s="30"/>
    </row>
    <row r="193" spans="2:22" ht="15.75">
      <c r="B193" s="25"/>
      <c r="C193" s="26"/>
      <c r="D193" s="26"/>
      <c r="E193" s="26"/>
      <c r="F193" s="26"/>
      <c r="G193" s="26"/>
      <c r="H193" s="26"/>
      <c r="I193" s="26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8"/>
      <c r="U193" s="29"/>
      <c r="V193" s="30"/>
    </row>
    <row r="194" spans="2:22" ht="15.75">
      <c r="B194" s="25"/>
      <c r="C194" s="26"/>
      <c r="D194" s="26"/>
      <c r="E194" s="26"/>
      <c r="F194" s="26"/>
      <c r="G194" s="26"/>
      <c r="H194" s="26"/>
      <c r="I194" s="26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8"/>
      <c r="U194" s="29"/>
      <c r="V194" s="30"/>
    </row>
    <row r="195" spans="2:22" ht="15.75">
      <c r="B195" s="25"/>
      <c r="C195" s="26"/>
      <c r="D195" s="26"/>
      <c r="E195" s="26"/>
      <c r="F195" s="26"/>
      <c r="G195" s="26"/>
      <c r="H195" s="26"/>
      <c r="I195" s="26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8"/>
      <c r="U195" s="29"/>
      <c r="V195" s="30"/>
    </row>
    <row r="196" spans="2:22" ht="15.75">
      <c r="B196" s="25"/>
      <c r="C196" s="26"/>
      <c r="D196" s="26"/>
      <c r="E196" s="26"/>
      <c r="F196" s="26"/>
      <c r="G196" s="26"/>
      <c r="H196" s="26"/>
      <c r="I196" s="26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8"/>
      <c r="U196" s="29"/>
      <c r="V196" s="30"/>
    </row>
    <row r="197" spans="2:22" ht="15.75">
      <c r="B197" s="25"/>
      <c r="C197" s="26"/>
      <c r="D197" s="26"/>
      <c r="E197" s="26"/>
      <c r="F197" s="26"/>
      <c r="G197" s="26"/>
      <c r="H197" s="26"/>
      <c r="I197" s="26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8"/>
      <c r="U197" s="29"/>
      <c r="V197" s="30"/>
    </row>
    <row r="198" spans="2:22" ht="15.75">
      <c r="B198" s="25"/>
      <c r="C198" s="26"/>
      <c r="D198" s="26"/>
      <c r="E198" s="26"/>
      <c r="F198" s="26"/>
      <c r="G198" s="26"/>
      <c r="H198" s="26"/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8"/>
      <c r="U198" s="29"/>
      <c r="V198" s="30"/>
    </row>
    <row r="199" spans="2:22" ht="15.75">
      <c r="B199" s="25"/>
      <c r="C199" s="26"/>
      <c r="D199" s="26"/>
      <c r="E199" s="26"/>
      <c r="F199" s="26"/>
      <c r="G199" s="26"/>
      <c r="H199" s="26"/>
      <c r="I199" s="26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8"/>
      <c r="U199" s="29"/>
      <c r="V199" s="30"/>
    </row>
    <row r="200" spans="2:22" ht="15.75">
      <c r="B200" s="25"/>
      <c r="C200" s="26"/>
      <c r="D200" s="26"/>
      <c r="E200" s="26"/>
      <c r="F200" s="26"/>
      <c r="G200" s="26"/>
      <c r="H200" s="26"/>
      <c r="I200" s="26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8"/>
      <c r="U200" s="29"/>
      <c r="V200" s="30"/>
    </row>
    <row r="201" spans="2:22" ht="15.75">
      <c r="B201" s="25"/>
      <c r="C201" s="26"/>
      <c r="D201" s="26"/>
      <c r="E201" s="26"/>
      <c r="F201" s="26"/>
      <c r="G201" s="26"/>
      <c r="H201" s="26"/>
      <c r="I201" s="26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8"/>
      <c r="U201" s="29"/>
      <c r="V201" s="30"/>
    </row>
    <row r="202" spans="2:22" ht="15.75">
      <c r="B202" s="25"/>
      <c r="C202" s="26"/>
      <c r="D202" s="26"/>
      <c r="E202" s="26"/>
      <c r="F202" s="26"/>
      <c r="G202" s="26"/>
      <c r="H202" s="26"/>
      <c r="I202" s="26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8"/>
      <c r="U202" s="29"/>
      <c r="V202" s="30"/>
    </row>
    <row r="203" spans="2:22" ht="15.75">
      <c r="B203" s="25"/>
      <c r="C203" s="26"/>
      <c r="D203" s="26"/>
      <c r="E203" s="26"/>
      <c r="F203" s="26"/>
      <c r="G203" s="26"/>
      <c r="H203" s="26"/>
      <c r="I203" s="26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8"/>
      <c r="U203" s="29"/>
      <c r="V203" s="30"/>
    </row>
    <row r="204" spans="2:22" ht="15.75">
      <c r="B204" s="25"/>
      <c r="C204" s="26"/>
      <c r="D204" s="26"/>
      <c r="E204" s="26"/>
      <c r="F204" s="26"/>
      <c r="G204" s="26"/>
      <c r="H204" s="26"/>
      <c r="I204" s="26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8"/>
      <c r="U204" s="29"/>
      <c r="V204" s="30"/>
    </row>
    <row r="205" spans="2:22" ht="15.75">
      <c r="B205" s="25"/>
      <c r="C205" s="26"/>
      <c r="D205" s="26"/>
      <c r="E205" s="26"/>
      <c r="F205" s="26"/>
      <c r="G205" s="26"/>
      <c r="H205" s="26"/>
      <c r="I205" s="26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8"/>
      <c r="U205" s="29"/>
      <c r="V205" s="30"/>
    </row>
    <row r="206" spans="2:22" ht="15.75">
      <c r="B206" s="25"/>
      <c r="C206" s="26"/>
      <c r="D206" s="26"/>
      <c r="E206" s="26"/>
      <c r="F206" s="26"/>
      <c r="G206" s="26"/>
      <c r="H206" s="26"/>
      <c r="I206" s="26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8"/>
      <c r="U206" s="29"/>
      <c r="V206" s="30"/>
    </row>
    <row r="207" spans="2:22" ht="15.75">
      <c r="B207" s="25"/>
      <c r="C207" s="26"/>
      <c r="D207" s="26"/>
      <c r="E207" s="26"/>
      <c r="F207" s="26"/>
      <c r="G207" s="26"/>
      <c r="H207" s="26"/>
      <c r="I207" s="26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8"/>
      <c r="U207" s="29"/>
      <c r="V207" s="30"/>
    </row>
    <row r="208" spans="2:22" ht="15.75">
      <c r="B208" s="25"/>
      <c r="C208" s="26"/>
      <c r="D208" s="26"/>
      <c r="E208" s="26"/>
      <c r="F208" s="26"/>
      <c r="G208" s="26"/>
      <c r="H208" s="26"/>
      <c r="I208" s="26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8"/>
      <c r="U208" s="29"/>
      <c r="V208" s="30"/>
    </row>
    <row r="209" spans="2:22" ht="15.75">
      <c r="B209" s="25"/>
      <c r="C209" s="26"/>
      <c r="D209" s="26"/>
      <c r="E209" s="26"/>
      <c r="F209" s="26"/>
      <c r="G209" s="26"/>
      <c r="H209" s="26"/>
      <c r="I209" s="26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8"/>
      <c r="U209" s="29"/>
      <c r="V209" s="30"/>
    </row>
    <row r="210" spans="2:22" ht="15.75">
      <c r="B210" s="25"/>
      <c r="C210" s="26"/>
      <c r="D210" s="26"/>
      <c r="E210" s="26"/>
      <c r="F210" s="26"/>
      <c r="G210" s="26"/>
      <c r="H210" s="26"/>
      <c r="I210" s="26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8"/>
      <c r="U210" s="29"/>
      <c r="V210" s="30"/>
    </row>
    <row r="211" spans="2:22" ht="15.75">
      <c r="B211" s="25"/>
      <c r="C211" s="26"/>
      <c r="D211" s="26"/>
      <c r="E211" s="26"/>
      <c r="F211" s="26"/>
      <c r="G211" s="26"/>
      <c r="H211" s="26"/>
      <c r="I211" s="26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8"/>
      <c r="U211" s="29"/>
      <c r="V211" s="30"/>
    </row>
    <row r="212" spans="2:22" ht="15.75">
      <c r="B212" s="25"/>
      <c r="C212" s="26"/>
      <c r="D212" s="26"/>
      <c r="E212" s="26"/>
      <c r="F212" s="26"/>
      <c r="G212" s="26"/>
      <c r="H212" s="26"/>
      <c r="I212" s="26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8"/>
      <c r="U212" s="29"/>
      <c r="V212" s="30"/>
    </row>
    <row r="213" spans="2:22" ht="15.75">
      <c r="B213" s="25"/>
      <c r="C213" s="26"/>
      <c r="D213" s="26"/>
      <c r="E213" s="26"/>
      <c r="F213" s="26"/>
      <c r="G213" s="26"/>
      <c r="H213" s="26"/>
      <c r="I213" s="26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8"/>
      <c r="U213" s="29"/>
      <c r="V213" s="30"/>
    </row>
    <row r="214" spans="2:22" ht="15.75">
      <c r="B214" s="25"/>
      <c r="C214" s="26"/>
      <c r="D214" s="26"/>
      <c r="E214" s="26"/>
      <c r="F214" s="26"/>
      <c r="G214" s="26"/>
      <c r="H214" s="26"/>
      <c r="I214" s="26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8"/>
      <c r="U214" s="29"/>
      <c r="V214" s="30"/>
    </row>
    <row r="215" spans="2:22" ht="15.75">
      <c r="B215" s="25"/>
      <c r="C215" s="26"/>
      <c r="D215" s="26"/>
      <c r="E215" s="26"/>
      <c r="F215" s="26"/>
      <c r="G215" s="26"/>
      <c r="H215" s="26"/>
      <c r="I215" s="26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8"/>
      <c r="U215" s="29"/>
      <c r="V215" s="30"/>
    </row>
    <row r="216" spans="2:22" ht="15.75">
      <c r="B216" s="25"/>
      <c r="C216" s="26"/>
      <c r="D216" s="26"/>
      <c r="E216" s="26"/>
      <c r="F216" s="26"/>
      <c r="G216" s="26"/>
      <c r="H216" s="26"/>
      <c r="I216" s="26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8"/>
      <c r="U216" s="29"/>
      <c r="V216" s="30"/>
    </row>
    <row r="217" spans="2:22" ht="15.75">
      <c r="B217" s="25"/>
      <c r="C217" s="26"/>
      <c r="D217" s="26"/>
      <c r="E217" s="26"/>
      <c r="F217" s="26"/>
      <c r="G217" s="26"/>
      <c r="H217" s="26"/>
      <c r="I217" s="26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8"/>
      <c r="U217" s="29"/>
      <c r="V217" s="30"/>
    </row>
    <row r="218" spans="2:22" ht="15.75">
      <c r="B218" s="25"/>
      <c r="C218" s="26"/>
      <c r="D218" s="26"/>
      <c r="E218" s="26"/>
      <c r="F218" s="26"/>
      <c r="G218" s="26"/>
      <c r="H218" s="26"/>
      <c r="I218" s="26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8"/>
      <c r="U218" s="29"/>
      <c r="V218" s="30"/>
    </row>
    <row r="219" spans="2:22" ht="15.75">
      <c r="B219" s="25"/>
      <c r="C219" s="26"/>
      <c r="D219" s="26"/>
      <c r="E219" s="26"/>
      <c r="F219" s="26"/>
      <c r="G219" s="26"/>
      <c r="H219" s="26"/>
      <c r="I219" s="2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8"/>
      <c r="U219" s="29"/>
      <c r="V219" s="30"/>
    </row>
    <row r="220" spans="2:22" ht="15.75">
      <c r="B220" s="25"/>
      <c r="C220" s="26"/>
      <c r="D220" s="26"/>
      <c r="E220" s="26"/>
      <c r="F220" s="26"/>
      <c r="G220" s="26"/>
      <c r="H220" s="26"/>
      <c r="I220" s="26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8"/>
      <c r="U220" s="29"/>
      <c r="V220" s="30"/>
    </row>
    <row r="221" spans="2:22" ht="15.75">
      <c r="B221" s="25"/>
      <c r="C221" s="26"/>
      <c r="D221" s="26"/>
      <c r="E221" s="26"/>
      <c r="F221" s="26"/>
      <c r="G221" s="26"/>
      <c r="H221" s="26"/>
      <c r="I221" s="26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8"/>
      <c r="U221" s="29"/>
      <c r="V221" s="30"/>
    </row>
    <row r="222" spans="2:22" ht="15.75">
      <c r="B222" s="25"/>
      <c r="C222" s="26"/>
      <c r="D222" s="26"/>
      <c r="E222" s="26"/>
      <c r="F222" s="26"/>
      <c r="G222" s="26"/>
      <c r="H222" s="26"/>
      <c r="I222" s="26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8"/>
      <c r="U222" s="29"/>
      <c r="V222" s="30"/>
    </row>
    <row r="223" spans="2:22" ht="15.75">
      <c r="B223" s="25"/>
      <c r="C223" s="26"/>
      <c r="D223" s="26"/>
      <c r="E223" s="26"/>
      <c r="F223" s="26"/>
      <c r="G223" s="26"/>
      <c r="H223" s="26"/>
      <c r="I223" s="2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8"/>
      <c r="U223" s="29"/>
      <c r="V223" s="30"/>
    </row>
    <row r="224" spans="2:22" ht="15.75">
      <c r="B224" s="25"/>
      <c r="C224" s="26"/>
      <c r="D224" s="26"/>
      <c r="E224" s="26"/>
      <c r="F224" s="26"/>
      <c r="G224" s="26"/>
      <c r="H224" s="26"/>
      <c r="I224" s="26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8"/>
      <c r="U224" s="29"/>
      <c r="V224" s="30"/>
    </row>
    <row r="225" spans="2:22" ht="15.75">
      <c r="B225" s="25"/>
      <c r="C225" s="26"/>
      <c r="D225" s="26"/>
      <c r="E225" s="26"/>
      <c r="F225" s="26"/>
      <c r="G225" s="26"/>
      <c r="H225" s="26"/>
      <c r="I225" s="26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8"/>
      <c r="U225" s="29"/>
      <c r="V225" s="30"/>
    </row>
    <row r="226" spans="2:22" ht="15.75">
      <c r="B226" s="25"/>
      <c r="C226" s="26"/>
      <c r="D226" s="26"/>
      <c r="E226" s="26"/>
      <c r="F226" s="26"/>
      <c r="G226" s="26"/>
      <c r="H226" s="26"/>
      <c r="I226" s="26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8"/>
      <c r="U226" s="29"/>
      <c r="V226" s="30"/>
    </row>
    <row r="227" spans="2:22" ht="15.75">
      <c r="B227" s="25"/>
      <c r="C227" s="26"/>
      <c r="D227" s="26"/>
      <c r="E227" s="26"/>
      <c r="F227" s="26"/>
      <c r="G227" s="26"/>
      <c r="H227" s="26"/>
      <c r="I227" s="26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8"/>
      <c r="U227" s="29"/>
      <c r="V227" s="30"/>
    </row>
    <row r="228" spans="2:22" ht="15.75">
      <c r="B228" s="25"/>
      <c r="C228" s="26"/>
      <c r="D228" s="26"/>
      <c r="E228" s="26"/>
      <c r="F228" s="26"/>
      <c r="G228" s="26"/>
      <c r="H228" s="26"/>
      <c r="I228" s="26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8"/>
      <c r="U228" s="29"/>
      <c r="V228" s="30"/>
    </row>
    <row r="229" spans="2:22" ht="15.75">
      <c r="B229" s="25"/>
      <c r="C229" s="26"/>
      <c r="D229" s="26"/>
      <c r="E229" s="26"/>
      <c r="F229" s="26"/>
      <c r="G229" s="26"/>
      <c r="H229" s="26"/>
      <c r="I229" s="26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8"/>
      <c r="U229" s="29"/>
      <c r="V229" s="30"/>
    </row>
    <row r="230" spans="2:22" ht="15.75">
      <c r="B230" s="25"/>
      <c r="C230" s="26"/>
      <c r="D230" s="26"/>
      <c r="E230" s="26"/>
      <c r="F230" s="26"/>
      <c r="G230" s="26"/>
      <c r="H230" s="26"/>
      <c r="I230" s="26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8"/>
      <c r="U230" s="29"/>
      <c r="V230" s="30"/>
    </row>
    <row r="231" spans="2:22" ht="15.75">
      <c r="B231" s="25"/>
      <c r="C231" s="26"/>
      <c r="D231" s="26"/>
      <c r="E231" s="26"/>
      <c r="F231" s="26"/>
      <c r="G231" s="26"/>
      <c r="H231" s="26"/>
      <c r="I231" s="26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8"/>
      <c r="U231" s="29"/>
      <c r="V231" s="30"/>
    </row>
    <row r="232" spans="2:22" ht="15.75">
      <c r="B232" s="25"/>
      <c r="C232" s="26"/>
      <c r="D232" s="26"/>
      <c r="E232" s="26"/>
      <c r="F232" s="26"/>
      <c r="G232" s="26"/>
      <c r="H232" s="26"/>
      <c r="I232" s="26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8"/>
      <c r="U232" s="29"/>
      <c r="V232" s="30"/>
    </row>
    <row r="233" spans="2:22" ht="15.75">
      <c r="B233" s="25"/>
      <c r="C233" s="26"/>
      <c r="D233" s="26"/>
      <c r="E233" s="26"/>
      <c r="F233" s="26"/>
      <c r="G233" s="26"/>
      <c r="H233" s="26"/>
      <c r="I233" s="26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8"/>
      <c r="U233" s="29"/>
      <c r="V233" s="30"/>
    </row>
    <row r="234" spans="2:22" ht="15.75">
      <c r="B234" s="25"/>
      <c r="C234" s="26"/>
      <c r="D234" s="26"/>
      <c r="E234" s="26"/>
      <c r="F234" s="26"/>
      <c r="G234" s="26"/>
      <c r="H234" s="26"/>
      <c r="I234" s="26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8"/>
      <c r="U234" s="29"/>
      <c r="V234" s="30"/>
    </row>
    <row r="235" spans="2:22" ht="15.75">
      <c r="B235" s="25"/>
      <c r="C235" s="26"/>
      <c r="D235" s="26"/>
      <c r="E235" s="26"/>
      <c r="F235" s="26"/>
      <c r="G235" s="26"/>
      <c r="H235" s="26"/>
      <c r="I235" s="26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8"/>
      <c r="U235" s="29"/>
      <c r="V235" s="30"/>
    </row>
    <row r="236" spans="2:22" ht="15.75">
      <c r="B236" s="25"/>
      <c r="C236" s="26"/>
      <c r="D236" s="26"/>
      <c r="E236" s="26"/>
      <c r="F236" s="26"/>
      <c r="G236" s="26"/>
      <c r="H236" s="26"/>
      <c r="I236" s="26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8"/>
      <c r="U236" s="29"/>
      <c r="V236" s="30"/>
    </row>
    <row r="237" spans="2:22" ht="15.75">
      <c r="B237" s="25"/>
      <c r="C237" s="26"/>
      <c r="D237" s="26"/>
      <c r="E237" s="26"/>
      <c r="F237" s="26"/>
      <c r="G237" s="26"/>
      <c r="H237" s="26"/>
      <c r="I237" s="26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8"/>
      <c r="U237" s="29"/>
      <c r="V237" s="30"/>
    </row>
    <row r="238" spans="2:22" ht="15.75">
      <c r="B238" s="25"/>
      <c r="C238" s="26"/>
      <c r="D238" s="26"/>
      <c r="E238" s="26"/>
      <c r="F238" s="26"/>
      <c r="G238" s="26"/>
      <c r="H238" s="26"/>
      <c r="I238" s="26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8"/>
      <c r="U238" s="29"/>
      <c r="V238" s="30"/>
    </row>
    <row r="239" spans="2:22" ht="15.75">
      <c r="B239" s="25"/>
      <c r="C239" s="26"/>
      <c r="D239" s="26"/>
      <c r="E239" s="26"/>
      <c r="F239" s="26"/>
      <c r="G239" s="26"/>
      <c r="H239" s="26"/>
      <c r="I239" s="26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8"/>
      <c r="U239" s="29"/>
      <c r="V239" s="30"/>
    </row>
    <row r="240" spans="2:22" ht="15.75">
      <c r="B240" s="25"/>
      <c r="C240" s="26"/>
      <c r="D240" s="26"/>
      <c r="E240" s="26"/>
      <c r="F240" s="26"/>
      <c r="G240" s="26"/>
      <c r="H240" s="26"/>
      <c r="I240" s="26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8"/>
      <c r="U240" s="29"/>
      <c r="V240" s="30"/>
    </row>
    <row r="241" spans="2:22" ht="15.75">
      <c r="B241" s="25"/>
      <c r="C241" s="26"/>
      <c r="D241" s="26"/>
      <c r="E241" s="26"/>
      <c r="F241" s="26"/>
      <c r="G241" s="26"/>
      <c r="H241" s="26"/>
      <c r="I241" s="26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8"/>
      <c r="U241" s="29"/>
      <c r="V241" s="30"/>
    </row>
    <row r="242" spans="2:22" ht="15.75">
      <c r="B242" s="25"/>
      <c r="C242" s="26"/>
      <c r="D242" s="26"/>
      <c r="E242" s="26"/>
      <c r="F242" s="26"/>
      <c r="G242" s="26"/>
      <c r="H242" s="26"/>
      <c r="I242" s="26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8"/>
      <c r="U242" s="29"/>
      <c r="V242" s="30"/>
    </row>
    <row r="243" spans="2:22" ht="15.75">
      <c r="B243" s="25"/>
      <c r="C243" s="26"/>
      <c r="D243" s="26"/>
      <c r="E243" s="26"/>
      <c r="F243" s="26"/>
      <c r="G243" s="26"/>
      <c r="H243" s="26"/>
      <c r="I243" s="26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8"/>
      <c r="U243" s="29"/>
      <c r="V243" s="30"/>
    </row>
    <row r="244" spans="2:22" ht="15.75">
      <c r="B244" s="25"/>
      <c r="C244" s="26"/>
      <c r="D244" s="26"/>
      <c r="E244" s="26"/>
      <c r="F244" s="26"/>
      <c r="G244" s="26"/>
      <c r="H244" s="26"/>
      <c r="I244" s="26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8"/>
      <c r="U244" s="29"/>
      <c r="V244" s="30"/>
    </row>
    <row r="245" spans="2:22" ht="15.75">
      <c r="B245" s="25"/>
      <c r="C245" s="26"/>
      <c r="D245" s="26"/>
      <c r="E245" s="26"/>
      <c r="F245" s="26"/>
      <c r="G245" s="26"/>
      <c r="H245" s="26"/>
      <c r="I245" s="26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8"/>
      <c r="U245" s="29"/>
      <c r="V245" s="30"/>
    </row>
    <row r="246" spans="2:22" ht="15.75">
      <c r="B246" s="25"/>
      <c r="C246" s="26"/>
      <c r="D246" s="26"/>
      <c r="E246" s="26"/>
      <c r="F246" s="26"/>
      <c r="G246" s="26"/>
      <c r="H246" s="26"/>
      <c r="I246" s="26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8"/>
      <c r="U246" s="29"/>
      <c r="V246" s="30"/>
    </row>
    <row r="247" spans="2:22" ht="15.75">
      <c r="B247" s="25"/>
      <c r="C247" s="26"/>
      <c r="D247" s="26"/>
      <c r="E247" s="26"/>
      <c r="F247" s="26"/>
      <c r="G247" s="26"/>
      <c r="H247" s="26"/>
      <c r="I247" s="26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8"/>
      <c r="U247" s="29"/>
      <c r="V247" s="30"/>
    </row>
    <row r="248" spans="2:22" ht="15.75">
      <c r="B248" s="25"/>
      <c r="C248" s="26"/>
      <c r="D248" s="26"/>
      <c r="E248" s="26"/>
      <c r="F248" s="26"/>
      <c r="G248" s="26"/>
      <c r="H248" s="26"/>
      <c r="I248" s="26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8"/>
      <c r="U248" s="29"/>
      <c r="V248" s="30"/>
    </row>
    <row r="249" spans="2:22" ht="15.75">
      <c r="B249" s="25"/>
      <c r="C249" s="26"/>
      <c r="D249" s="26"/>
      <c r="E249" s="26"/>
      <c r="F249" s="26"/>
      <c r="G249" s="26"/>
      <c r="H249" s="26"/>
      <c r="I249" s="26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8"/>
      <c r="U249" s="29"/>
      <c r="V249" s="30"/>
    </row>
    <row r="250" spans="2:22" ht="15.75">
      <c r="B250" s="25"/>
      <c r="C250" s="26"/>
      <c r="D250" s="26"/>
      <c r="E250" s="26"/>
      <c r="F250" s="26"/>
      <c r="G250" s="26"/>
      <c r="H250" s="26"/>
      <c r="I250" s="26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8"/>
      <c r="U250" s="29"/>
      <c r="V250" s="30"/>
    </row>
    <row r="251" spans="2:22" ht="15.75">
      <c r="B251" s="25"/>
      <c r="C251" s="26"/>
      <c r="D251" s="26"/>
      <c r="E251" s="26"/>
      <c r="F251" s="26"/>
      <c r="G251" s="26"/>
      <c r="H251" s="26"/>
      <c r="I251" s="26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8"/>
      <c r="U251" s="29"/>
      <c r="V251" s="30"/>
    </row>
    <row r="252" spans="2:22" ht="15.75">
      <c r="B252" s="25"/>
      <c r="C252" s="26"/>
      <c r="D252" s="26"/>
      <c r="E252" s="26"/>
      <c r="F252" s="26"/>
      <c r="G252" s="26"/>
      <c r="H252" s="26"/>
      <c r="I252" s="26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8"/>
      <c r="U252" s="29"/>
      <c r="V252" s="30"/>
    </row>
    <row r="253" spans="2:22" ht="15.75">
      <c r="B253" s="25"/>
      <c r="C253" s="26"/>
      <c r="D253" s="26"/>
      <c r="E253" s="26"/>
      <c r="F253" s="26"/>
      <c r="G253" s="26"/>
      <c r="H253" s="26"/>
      <c r="I253" s="26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8"/>
      <c r="U253" s="29"/>
      <c r="V253" s="30"/>
    </row>
    <row r="254" spans="2:22" ht="15.75">
      <c r="B254" s="25"/>
      <c r="C254" s="26"/>
      <c r="D254" s="26"/>
      <c r="E254" s="26"/>
      <c r="F254" s="26"/>
      <c r="G254" s="26"/>
      <c r="H254" s="26"/>
      <c r="I254" s="26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8"/>
      <c r="U254" s="29"/>
      <c r="V254" s="30"/>
    </row>
    <row r="255" spans="2:22" ht="15.75">
      <c r="B255" s="25"/>
      <c r="C255" s="26"/>
      <c r="D255" s="26"/>
      <c r="E255" s="26"/>
      <c r="F255" s="26"/>
      <c r="G255" s="26"/>
      <c r="H255" s="26"/>
      <c r="I255" s="26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8"/>
      <c r="U255" s="29"/>
      <c r="V255" s="30"/>
    </row>
    <row r="256" spans="2:22" ht="15.75">
      <c r="B256" s="25"/>
      <c r="C256" s="26"/>
      <c r="D256" s="26"/>
      <c r="E256" s="26"/>
      <c r="F256" s="26"/>
      <c r="G256" s="26"/>
      <c r="H256" s="26"/>
      <c r="I256" s="26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8"/>
      <c r="U256" s="29"/>
      <c r="V256" s="30"/>
    </row>
    <row r="257" spans="2:22" ht="15.75">
      <c r="B257" s="25"/>
      <c r="C257" s="26"/>
      <c r="D257" s="26"/>
      <c r="E257" s="26"/>
      <c r="F257" s="26"/>
      <c r="G257" s="26"/>
      <c r="H257" s="26"/>
      <c r="I257" s="26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8"/>
      <c r="U257" s="29"/>
      <c r="V257" s="30"/>
    </row>
    <row r="258" spans="2:22" ht="15.75">
      <c r="B258" s="25"/>
      <c r="C258" s="26"/>
      <c r="D258" s="26"/>
      <c r="E258" s="26"/>
      <c r="F258" s="26"/>
      <c r="G258" s="26"/>
      <c r="H258" s="26"/>
      <c r="I258" s="26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8"/>
      <c r="U258" s="29"/>
      <c r="V258" s="30"/>
    </row>
    <row r="259" spans="2:22" ht="15.75">
      <c r="B259" s="25"/>
      <c r="C259" s="26"/>
      <c r="D259" s="26"/>
      <c r="E259" s="26"/>
      <c r="F259" s="26"/>
      <c r="G259" s="26"/>
      <c r="H259" s="26"/>
      <c r="I259" s="26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8"/>
      <c r="U259" s="29"/>
      <c r="V259" s="30"/>
    </row>
    <row r="260" spans="2:22" ht="15.75">
      <c r="B260" s="25"/>
      <c r="C260" s="26"/>
      <c r="D260" s="26"/>
      <c r="E260" s="26"/>
      <c r="F260" s="26"/>
      <c r="G260" s="26"/>
      <c r="H260" s="26"/>
      <c r="I260" s="26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8"/>
      <c r="U260" s="29"/>
      <c r="V260" s="30"/>
    </row>
    <row r="261" spans="2:22" ht="15.75">
      <c r="B261" s="25"/>
      <c r="C261" s="26"/>
      <c r="D261" s="26"/>
      <c r="E261" s="26"/>
      <c r="F261" s="26"/>
      <c r="G261" s="26"/>
      <c r="H261" s="26"/>
      <c r="I261" s="26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8"/>
      <c r="U261" s="29"/>
      <c r="V261" s="30"/>
    </row>
    <row r="262" spans="2:22" ht="15.75">
      <c r="B262" s="25"/>
      <c r="C262" s="26"/>
      <c r="D262" s="26"/>
      <c r="E262" s="26"/>
      <c r="F262" s="26"/>
      <c r="G262" s="26"/>
      <c r="H262" s="26"/>
      <c r="I262" s="26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8"/>
      <c r="U262" s="29"/>
      <c r="V262" s="30"/>
    </row>
    <row r="263" spans="2:22" ht="15.75">
      <c r="B263" s="25"/>
      <c r="C263" s="26"/>
      <c r="D263" s="26"/>
      <c r="E263" s="26"/>
      <c r="F263" s="26"/>
      <c r="G263" s="26"/>
      <c r="H263" s="26"/>
      <c r="I263" s="26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8"/>
      <c r="U263" s="29"/>
      <c r="V263" s="30"/>
    </row>
    <row r="264" spans="2:22" ht="15.75">
      <c r="B264" s="25"/>
      <c r="C264" s="26"/>
      <c r="D264" s="26"/>
      <c r="E264" s="26"/>
      <c r="F264" s="26"/>
      <c r="G264" s="26"/>
      <c r="H264" s="26"/>
      <c r="I264" s="26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8"/>
      <c r="U264" s="29"/>
      <c r="V264" s="30"/>
    </row>
    <row r="265" spans="2:22" ht="15.75">
      <c r="B265" s="25"/>
      <c r="C265" s="26"/>
      <c r="D265" s="26"/>
      <c r="E265" s="26"/>
      <c r="F265" s="26"/>
      <c r="G265" s="26"/>
      <c r="H265" s="26"/>
      <c r="I265" s="26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8"/>
      <c r="U265" s="29"/>
      <c r="V265" s="30"/>
    </row>
    <row r="266" spans="2:22" ht="15.75">
      <c r="B266" s="25"/>
      <c r="C266" s="26"/>
      <c r="D266" s="26"/>
      <c r="E266" s="26"/>
      <c r="F266" s="26"/>
      <c r="G266" s="26"/>
      <c r="H266" s="26"/>
      <c r="I266" s="26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8"/>
      <c r="U266" s="29"/>
      <c r="V266" s="30"/>
    </row>
    <row r="267" spans="2:22" ht="15.75">
      <c r="B267" s="25"/>
      <c r="C267" s="26"/>
      <c r="D267" s="26"/>
      <c r="E267" s="26"/>
      <c r="F267" s="26"/>
      <c r="G267" s="26"/>
      <c r="H267" s="26"/>
      <c r="I267" s="26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8"/>
      <c r="U267" s="29"/>
      <c r="V267" s="30"/>
    </row>
    <row r="268" spans="2:22" ht="15.75">
      <c r="B268" s="25"/>
      <c r="C268" s="26"/>
      <c r="D268" s="26"/>
      <c r="E268" s="26"/>
      <c r="F268" s="26"/>
      <c r="G268" s="26"/>
      <c r="H268" s="26"/>
      <c r="I268" s="26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8"/>
      <c r="U268" s="29"/>
      <c r="V268" s="30"/>
    </row>
    <row r="269" spans="2:22" ht="15.75">
      <c r="B269" s="25"/>
      <c r="C269" s="26"/>
      <c r="D269" s="26"/>
      <c r="E269" s="26"/>
      <c r="F269" s="26"/>
      <c r="G269" s="26"/>
      <c r="H269" s="26"/>
      <c r="I269" s="26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8"/>
      <c r="U269" s="29"/>
      <c r="V269" s="30"/>
    </row>
    <row r="270" spans="2:22" ht="15.75">
      <c r="B270" s="25"/>
      <c r="C270" s="26"/>
      <c r="D270" s="26"/>
      <c r="E270" s="26"/>
      <c r="F270" s="26"/>
      <c r="G270" s="26"/>
      <c r="H270" s="26"/>
      <c r="I270" s="26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8"/>
      <c r="U270" s="29"/>
      <c r="V270" s="30"/>
    </row>
    <row r="271" spans="2:22" ht="15.75">
      <c r="B271" s="25"/>
      <c r="C271" s="26"/>
      <c r="D271" s="26"/>
      <c r="E271" s="26"/>
      <c r="F271" s="26"/>
      <c r="G271" s="26"/>
      <c r="H271" s="26"/>
      <c r="I271" s="26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8"/>
      <c r="U271" s="29"/>
      <c r="V271" s="30"/>
    </row>
    <row r="272" spans="2:22" ht="15.75">
      <c r="B272" s="25"/>
      <c r="C272" s="26"/>
      <c r="D272" s="26"/>
      <c r="E272" s="26"/>
      <c r="F272" s="26"/>
      <c r="G272" s="26"/>
      <c r="H272" s="26"/>
      <c r="I272" s="26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8"/>
      <c r="U272" s="29"/>
      <c r="V272" s="30"/>
    </row>
    <row r="273" spans="2:22" ht="15.75">
      <c r="B273" s="25"/>
      <c r="C273" s="26"/>
      <c r="D273" s="26"/>
      <c r="E273" s="26"/>
      <c r="F273" s="26"/>
      <c r="G273" s="26"/>
      <c r="H273" s="26"/>
      <c r="I273" s="26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8"/>
      <c r="U273" s="29"/>
      <c r="V273" s="30"/>
    </row>
    <row r="274" spans="2:22" ht="15.75">
      <c r="B274" s="25"/>
      <c r="C274" s="26"/>
      <c r="D274" s="26"/>
      <c r="E274" s="26"/>
      <c r="F274" s="26"/>
      <c r="G274" s="26"/>
      <c r="H274" s="26"/>
      <c r="I274" s="26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8"/>
      <c r="U274" s="29"/>
      <c r="V274" s="30"/>
    </row>
    <row r="275" spans="2:22" ht="15.75">
      <c r="B275" s="25"/>
      <c r="C275" s="26"/>
      <c r="D275" s="26"/>
      <c r="E275" s="26"/>
      <c r="F275" s="26"/>
      <c r="G275" s="26"/>
      <c r="H275" s="26"/>
      <c r="I275" s="26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8"/>
      <c r="U275" s="29"/>
      <c r="V275" s="30"/>
    </row>
    <row r="276" spans="2:22" ht="15.75">
      <c r="B276" s="25"/>
      <c r="C276" s="26"/>
      <c r="D276" s="26"/>
      <c r="E276" s="26"/>
      <c r="F276" s="26"/>
      <c r="G276" s="26"/>
      <c r="H276" s="26"/>
      <c r="I276" s="26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8"/>
      <c r="U276" s="29"/>
      <c r="V276" s="30"/>
    </row>
    <row r="277" spans="2:22" ht="15.75">
      <c r="B277" s="25"/>
      <c r="C277" s="26"/>
      <c r="D277" s="26"/>
      <c r="E277" s="26"/>
      <c r="F277" s="26"/>
      <c r="G277" s="26"/>
      <c r="H277" s="26"/>
      <c r="I277" s="26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8"/>
      <c r="U277" s="29"/>
      <c r="V277" s="30"/>
    </row>
    <row r="278" spans="2:22" ht="15.75">
      <c r="B278" s="25"/>
      <c r="C278" s="26"/>
      <c r="D278" s="26"/>
      <c r="E278" s="26"/>
      <c r="F278" s="26"/>
      <c r="G278" s="26"/>
      <c r="H278" s="26"/>
      <c r="I278" s="26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8"/>
      <c r="U278" s="29"/>
      <c r="V278" s="30"/>
    </row>
    <row r="279" spans="2:22" ht="15.75">
      <c r="B279" s="25"/>
      <c r="C279" s="26"/>
      <c r="D279" s="26"/>
      <c r="E279" s="26"/>
      <c r="F279" s="26"/>
      <c r="G279" s="26"/>
      <c r="H279" s="26"/>
      <c r="I279" s="26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8"/>
      <c r="U279" s="29"/>
      <c r="V279" s="30"/>
    </row>
    <row r="280" spans="2:22" ht="15.75">
      <c r="B280" s="25"/>
      <c r="C280" s="26"/>
      <c r="D280" s="26"/>
      <c r="E280" s="26"/>
      <c r="F280" s="26"/>
      <c r="G280" s="26"/>
      <c r="H280" s="26"/>
      <c r="I280" s="26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8"/>
      <c r="U280" s="29"/>
      <c r="V280" s="30"/>
    </row>
    <row r="281" spans="2:22" ht="15.75">
      <c r="B281" s="25"/>
      <c r="C281" s="26"/>
      <c r="D281" s="26"/>
      <c r="E281" s="26"/>
      <c r="F281" s="26"/>
      <c r="G281" s="26"/>
      <c r="H281" s="26"/>
      <c r="I281" s="26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8"/>
      <c r="U281" s="29"/>
      <c r="V281" s="30"/>
    </row>
  </sheetData>
  <sheetProtection password="C74A" sheet="1" objects="1" scenarios="1"/>
  <mergeCells count="95">
    <mergeCell ref="O26:Q26"/>
    <mergeCell ref="K34:Q34"/>
    <mergeCell ref="O38:Q38"/>
    <mergeCell ref="M42:Q42"/>
    <mergeCell ref="F2:T2"/>
    <mergeCell ref="F1:T1"/>
    <mergeCell ref="C6:I8"/>
    <mergeCell ref="S7:S8"/>
    <mergeCell ref="C4:V5"/>
    <mergeCell ref="C10:I10"/>
    <mergeCell ref="C24:I27"/>
    <mergeCell ref="R7:R8"/>
    <mergeCell ref="K12:T12"/>
    <mergeCell ref="C12:I12"/>
    <mergeCell ref="C18:I19"/>
    <mergeCell ref="K14:S15"/>
    <mergeCell ref="C20:I20"/>
    <mergeCell ref="C16:I17"/>
    <mergeCell ref="T24:T27"/>
    <mergeCell ref="B16:B19"/>
    <mergeCell ref="B24:B27"/>
    <mergeCell ref="T28:T31"/>
    <mergeCell ref="T32:T35"/>
    <mergeCell ref="S33:S34"/>
    <mergeCell ref="R25:R26"/>
    <mergeCell ref="R33:R34"/>
    <mergeCell ref="S25:S26"/>
    <mergeCell ref="B20:B23"/>
    <mergeCell ref="B33:B35"/>
    <mergeCell ref="B14:I15"/>
    <mergeCell ref="C50:I51"/>
    <mergeCell ref="V16:V19"/>
    <mergeCell ref="T16:T19"/>
    <mergeCell ref="T14:T15"/>
    <mergeCell ref="U14:U15"/>
    <mergeCell ref="V14:V15"/>
    <mergeCell ref="V20:V23"/>
    <mergeCell ref="C31:I31"/>
    <mergeCell ref="B28:B31"/>
    <mergeCell ref="AA45:AA48"/>
    <mergeCell ref="C37:I38"/>
    <mergeCell ref="T50:T53"/>
    <mergeCell ref="T45:T48"/>
    <mergeCell ref="T36:T39"/>
    <mergeCell ref="O52:Q52"/>
    <mergeCell ref="C33:I35"/>
    <mergeCell ref="T40:T43"/>
    <mergeCell ref="S37:S38"/>
    <mergeCell ref="R37:R38"/>
    <mergeCell ref="C54:I57"/>
    <mergeCell ref="AD16:AD19"/>
    <mergeCell ref="AA20:AA23"/>
    <mergeCell ref="V54:V57"/>
    <mergeCell ref="V50:V53"/>
    <mergeCell ref="V45:V48"/>
    <mergeCell ref="AA50:AA53"/>
    <mergeCell ref="AA54:AA57"/>
    <mergeCell ref="AA24:AA27"/>
    <mergeCell ref="AA28:AA31"/>
    <mergeCell ref="J59:U60"/>
    <mergeCell ref="V59:V60"/>
    <mergeCell ref="R46:R47"/>
    <mergeCell ref="R51:R52"/>
    <mergeCell ref="R55:R56"/>
    <mergeCell ref="T54:T57"/>
    <mergeCell ref="S55:S56"/>
    <mergeCell ref="S51:S52"/>
    <mergeCell ref="S46:S47"/>
    <mergeCell ref="O56:Q56"/>
    <mergeCell ref="U11:V13"/>
    <mergeCell ref="V40:V43"/>
    <mergeCell ref="V36:V39"/>
    <mergeCell ref="V32:V35"/>
    <mergeCell ref="V28:V31"/>
    <mergeCell ref="V24:V27"/>
    <mergeCell ref="AI34:AI35"/>
    <mergeCell ref="AJ34:AJ35"/>
    <mergeCell ref="AG41:AG42"/>
    <mergeCell ref="AH41:AH42"/>
    <mergeCell ref="AE55:AE56"/>
    <mergeCell ref="AF55:AF56"/>
    <mergeCell ref="AC46:AC47"/>
    <mergeCell ref="AD46:AD47"/>
    <mergeCell ref="AE51:AE52"/>
    <mergeCell ref="AF51:AF52"/>
    <mergeCell ref="J16:S17"/>
    <mergeCell ref="AE25:AE26"/>
    <mergeCell ref="AF25:AF26"/>
    <mergeCell ref="S41:S42"/>
    <mergeCell ref="R41:R42"/>
    <mergeCell ref="AA36:AA39"/>
    <mergeCell ref="AA40:AA43"/>
    <mergeCell ref="M31:S31"/>
    <mergeCell ref="AA32:AA35"/>
    <mergeCell ref="T20:T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</cp:lastModifiedBy>
  <dcterms:created xsi:type="dcterms:W3CDTF">2012-03-04T16:22:38Z</dcterms:created>
  <dcterms:modified xsi:type="dcterms:W3CDTF">2012-03-21T17:26:25Z</dcterms:modified>
  <cp:category/>
  <cp:version/>
  <cp:contentType/>
  <cp:contentStatus/>
</cp:coreProperties>
</file>